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Dejan\Desktop\FINANCIJSKI IZVJEŠTAJI 2018\"/>
    </mc:Choice>
  </mc:AlternateContent>
  <bookViews>
    <workbookView xWindow="0" yWindow="0" windowWidth="21570" windowHeight="80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U6"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H48" i="37" s="1"/>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G68" i="37"/>
  <c r="B69" i="37"/>
  <c r="C69" i="37"/>
  <c r="D69" i="37"/>
  <c r="G69" i="37"/>
  <c r="B70" i="37"/>
  <c r="B71" i="37"/>
  <c r="G71" i="37" s="1"/>
  <c r="C71" i="37"/>
  <c r="D71" i="37"/>
  <c r="B72" i="37"/>
  <c r="G72" i="37" s="1"/>
  <c r="C72" i="37"/>
  <c r="D72" i="37"/>
  <c r="B73" i="37"/>
  <c r="C73" i="37"/>
  <c r="D73" i="37"/>
  <c r="H73" i="37" s="1"/>
  <c r="B74" i="37"/>
  <c r="G74" i="37" s="1"/>
  <c r="C74" i="37"/>
  <c r="D74" i="37"/>
  <c r="B75" i="37"/>
  <c r="B76" i="37"/>
  <c r="B77" i="37"/>
  <c r="G77" i="37" s="1"/>
  <c r="C77" i="37"/>
  <c r="D77" i="37"/>
  <c r="B78" i="37"/>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G113" i="37" s="1"/>
  <c r="C113" i="37"/>
  <c r="D113" i="37"/>
  <c r="B114" i="37"/>
  <c r="G114" i="37" s="1"/>
  <c r="C114" i="37"/>
  <c r="D114" i="37"/>
  <c r="B115" i="37"/>
  <c r="G115" i="37" s="1"/>
  <c r="C115" i="37"/>
  <c r="D115" i="37"/>
  <c r="B116" i="37"/>
  <c r="G116" i="37" s="1"/>
  <c r="C116" i="37"/>
  <c r="D116" i="37"/>
  <c r="B117" i="37"/>
  <c r="C117" i="37"/>
  <c r="D117" i="37"/>
  <c r="H117" i="37" s="1"/>
  <c r="B118" i="37"/>
  <c r="G118" i="37" s="1"/>
  <c r="C118" i="37"/>
  <c r="D118" i="37"/>
  <c r="B119" i="37"/>
  <c r="C119" i="37"/>
  <c r="D119" i="37"/>
  <c r="H119" i="37" s="1"/>
  <c r="B120" i="37"/>
  <c r="B121" i="37"/>
  <c r="C121" i="37"/>
  <c r="D121" i="37"/>
  <c r="G121" i="37"/>
  <c r="B122" i="37"/>
  <c r="C122" i="37"/>
  <c r="D122" i="37"/>
  <c r="G122" i="37"/>
  <c r="B123" i="37"/>
  <c r="C123" i="37"/>
  <c r="D123" i="37"/>
  <c r="G123" i="37"/>
  <c r="B124" i="37"/>
  <c r="B125" i="37"/>
  <c r="B126" i="37"/>
  <c r="C126" i="37"/>
  <c r="D126" i="37"/>
  <c r="G126" i="37" s="1"/>
  <c r="B127" i="37"/>
  <c r="C127" i="37"/>
  <c r="H127" i="37" s="1"/>
  <c r="D127" i="37"/>
  <c r="G127" i="37"/>
  <c r="B128" i="37"/>
  <c r="B129" i="37"/>
  <c r="C129" i="37"/>
  <c r="D129" i="37"/>
  <c r="B130" i="37"/>
  <c r="C130" i="37"/>
  <c r="H130" i="37" s="1"/>
  <c r="D130" i="37"/>
  <c r="B131" i="37"/>
  <c r="B132" i="37"/>
  <c r="B133" i="37"/>
  <c r="C133" i="37"/>
  <c r="D133" i="37"/>
  <c r="H133" i="37" s="1"/>
  <c r="B134" i="37"/>
  <c r="C134" i="37"/>
  <c r="H134" i="37" s="1"/>
  <c r="D134" i="37"/>
  <c r="B135" i="37"/>
  <c r="G135" i="37" s="1"/>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G152" i="37"/>
  <c r="B153" i="37"/>
  <c r="C153" i="37"/>
  <c r="D153" i="37"/>
  <c r="G153" i="37"/>
  <c r="B154" i="37"/>
  <c r="C154" i="37"/>
  <c r="D154" i="37"/>
  <c r="G154" i="37"/>
  <c r="B155" i="37"/>
  <c r="C155" i="37"/>
  <c r="H155" i="37" s="1"/>
  <c r="D155" i="37"/>
  <c r="G155" i="37"/>
  <c r="B156" i="37"/>
  <c r="C156" i="37"/>
  <c r="D156" i="37"/>
  <c r="G156" i="37" s="1"/>
  <c r="B157" i="37"/>
  <c r="B158" i="37"/>
  <c r="G158" i="37" s="1"/>
  <c r="C158" i="37"/>
  <c r="D158" i="37"/>
  <c r="B159" i="37"/>
  <c r="C159" i="37"/>
  <c r="D159" i="37"/>
  <c r="H159" i="37" s="1"/>
  <c r="B160" i="37"/>
  <c r="C160" i="37"/>
  <c r="D160" i="37"/>
  <c r="H160" i="37" s="1"/>
  <c r="B161" i="37"/>
  <c r="B162" i="37"/>
  <c r="B163" i="37"/>
  <c r="C163" i="37"/>
  <c r="D163" i="37"/>
  <c r="H163" i="37" s="1"/>
  <c r="B164" i="37"/>
  <c r="C164" i="37"/>
  <c r="D164" i="37"/>
  <c r="H164" i="37" s="1"/>
  <c r="B165" i="37"/>
  <c r="C165" i="37"/>
  <c r="D165" i="37"/>
  <c r="B166" i="37"/>
  <c r="C166" i="37"/>
  <c r="D166" i="37"/>
  <c r="H166" i="37" s="1"/>
  <c r="B167" i="37"/>
  <c r="B168" i="37"/>
  <c r="C168" i="37"/>
  <c r="D168" i="37"/>
  <c r="G168" i="37" s="1"/>
  <c r="B169" i="37"/>
  <c r="C169" i="37"/>
  <c r="D169" i="37"/>
  <c r="G169" i="37"/>
  <c r="B170" i="37"/>
  <c r="C170" i="37"/>
  <c r="D170" i="37"/>
  <c r="G170" i="37" s="1"/>
  <c r="B171" i="37"/>
  <c r="C171" i="37"/>
  <c r="D171" i="37"/>
  <c r="G171" i="37" s="1"/>
  <c r="B172" i="37"/>
  <c r="C172" i="37"/>
  <c r="D172" i="37"/>
  <c r="G172" i="37" s="1"/>
  <c r="B173" i="37"/>
  <c r="C173" i="37"/>
  <c r="D173" i="37"/>
  <c r="G173" i="37"/>
  <c r="B174" i="37"/>
  <c r="C174" i="37"/>
  <c r="D174" i="37"/>
  <c r="G174" i="37"/>
  <c r="B175" i="37"/>
  <c r="B176" i="37"/>
  <c r="C176" i="37"/>
  <c r="D176" i="37"/>
  <c r="B177" i="37"/>
  <c r="C177" i="37"/>
  <c r="D177" i="37"/>
  <c r="H177" i="37" s="1"/>
  <c r="B178" i="37"/>
  <c r="C178" i="37"/>
  <c r="D178" i="37"/>
  <c r="B179" i="37"/>
  <c r="C179" i="37"/>
  <c r="D179" i="37"/>
  <c r="B180" i="37"/>
  <c r="C180" i="37"/>
  <c r="D180" i="37"/>
  <c r="B181" i="37"/>
  <c r="C181" i="37"/>
  <c r="D181" i="37"/>
  <c r="B182" i="37"/>
  <c r="C182" i="37"/>
  <c r="D182" i="37"/>
  <c r="H182" i="37" s="1"/>
  <c r="B183" i="37"/>
  <c r="C183" i="37"/>
  <c r="D183" i="37"/>
  <c r="B184" i="37"/>
  <c r="C184" i="37"/>
  <c r="D184" i="37"/>
  <c r="B185" i="37"/>
  <c r="G185" i="37" s="1"/>
  <c r="C185" i="37"/>
  <c r="D185" i="37"/>
  <c r="B186" i="37"/>
  <c r="B187" i="37"/>
  <c r="C187" i="37"/>
  <c r="D187" i="37"/>
  <c r="G187" i="37"/>
  <c r="B188" i="37"/>
  <c r="C188" i="37"/>
  <c r="D188" i="37"/>
  <c r="G188" i="37" s="1"/>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H211" i="37" s="1"/>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G227" i="37"/>
  <c r="B228" i="37"/>
  <c r="C228" i="37"/>
  <c r="D228" i="37"/>
  <c r="G228" i="37"/>
  <c r="B229" i="37"/>
  <c r="B230" i="37"/>
  <c r="C230" i="37"/>
  <c r="D230" i="37"/>
  <c r="B231" i="37"/>
  <c r="C231" i="37"/>
  <c r="D231" i="37"/>
  <c r="B232" i="37"/>
  <c r="B233" i="37"/>
  <c r="C233" i="37"/>
  <c r="D233" i="37"/>
  <c r="G233" i="37"/>
  <c r="B234" i="37"/>
  <c r="C234" i="37"/>
  <c r="D234" i="37"/>
  <c r="G234" i="37"/>
  <c r="B235" i="37"/>
  <c r="B236" i="37"/>
  <c r="C236" i="37"/>
  <c r="D236" i="37"/>
  <c r="B237" i="37"/>
  <c r="C237" i="37"/>
  <c r="D237" i="37"/>
  <c r="B238" i="37"/>
  <c r="C238" i="37"/>
  <c r="D238" i="37"/>
  <c r="B239" i="37"/>
  <c r="B240" i="37"/>
  <c r="C240" i="37"/>
  <c r="D240" i="37"/>
  <c r="G240" i="37"/>
  <c r="B241" i="37"/>
  <c r="C241" i="37"/>
  <c r="D241" i="37"/>
  <c r="G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s="1"/>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G285" i="37"/>
  <c r="B286" i="37"/>
  <c r="C286" i="37"/>
  <c r="D286" i="37"/>
  <c r="G286" i="37"/>
  <c r="B287" i="37"/>
  <c r="C287" i="37"/>
  <c r="D287" i="37"/>
  <c r="G287" i="37" s="1"/>
  <c r="B288" i="37"/>
  <c r="C288" i="37"/>
  <c r="D288" i="37"/>
  <c r="G288" i="37" s="1"/>
  <c r="B289" i="37"/>
  <c r="C289" i="37"/>
  <c r="D289" i="37"/>
  <c r="G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G324" i="37" s="1"/>
  <c r="C324" i="37"/>
  <c r="D324" i="37"/>
  <c r="B325" i="37"/>
  <c r="G325" i="37" s="1"/>
  <c r="C325" i="37"/>
  <c r="D325" i="37"/>
  <c r="B326" i="37"/>
  <c r="G326" i="37" s="1"/>
  <c r="C326" i="37"/>
  <c r="D326" i="37"/>
  <c r="B327" i="37"/>
  <c r="G327" i="37" s="1"/>
  <c r="C327" i="37"/>
  <c r="D327" i="37"/>
  <c r="B328" i="37"/>
  <c r="B329" i="37"/>
  <c r="C329" i="37"/>
  <c r="D329" i="37"/>
  <c r="G329" i="37"/>
  <c r="B330" i="37"/>
  <c r="C330" i="37"/>
  <c r="D330" i="37"/>
  <c r="G330" i="37"/>
  <c r="B331" i="37"/>
  <c r="B332" i="37"/>
  <c r="G332" i="37" s="1"/>
  <c r="C332" i="37"/>
  <c r="D332" i="37"/>
  <c r="B333" i="37"/>
  <c r="G333" i="37" s="1"/>
  <c r="C333" i="37"/>
  <c r="D333" i="37"/>
  <c r="B334" i="37"/>
  <c r="G334" i="37" s="1"/>
  <c r="C334" i="37"/>
  <c r="D334" i="37"/>
  <c r="B335" i="37"/>
  <c r="G335" i="37" s="1"/>
  <c r="C335" i="37"/>
  <c r="D335" i="37"/>
  <c r="B336" i="37"/>
  <c r="B337" i="37"/>
  <c r="B338" i="37"/>
  <c r="G338" i="37" s="1"/>
  <c r="C338" i="37"/>
  <c r="D338" i="37"/>
  <c r="B339" i="37"/>
  <c r="G339" i="37" s="1"/>
  <c r="C339" i="37"/>
  <c r="D339" i="37"/>
  <c r="B340" i="37"/>
  <c r="B341" i="37"/>
  <c r="C341" i="37"/>
  <c r="D341" i="37"/>
  <c r="G341" i="37"/>
  <c r="B342" i="37"/>
  <c r="B343" i="37"/>
  <c r="B344" i="37"/>
  <c r="B345" i="37"/>
  <c r="G345" i="37" s="1"/>
  <c r="C345" i="37"/>
  <c r="D345" i="37"/>
  <c r="B346" i="37"/>
  <c r="G346" i="37" s="1"/>
  <c r="C346" i="37"/>
  <c r="D346" i="37"/>
  <c r="B347" i="37"/>
  <c r="C347" i="37"/>
  <c r="D347" i="37"/>
  <c r="G347" i="37"/>
  <c r="B348" i="37"/>
  <c r="B349" i="37"/>
  <c r="C349" i="37"/>
  <c r="D349" i="37"/>
  <c r="G349" i="37" s="1"/>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s="1"/>
  <c r="B359" i="37"/>
  <c r="C359" i="37"/>
  <c r="D359" i="37"/>
  <c r="G359" i="37"/>
  <c r="B360" i="37"/>
  <c r="C360" i="37"/>
  <c r="D360" i="37"/>
  <c r="G360" i="37"/>
  <c r="B361" i="37"/>
  <c r="B362" i="37"/>
  <c r="C362" i="37"/>
  <c r="H362" i="37" s="1"/>
  <c r="D362" i="37"/>
  <c r="B363" i="37"/>
  <c r="C363" i="37"/>
  <c r="D363" i="37"/>
  <c r="B364" i="37"/>
  <c r="G364" i="37" s="1"/>
  <c r="C364" i="37"/>
  <c r="D364" i="37"/>
  <c r="B365" i="37"/>
  <c r="C365" i="37"/>
  <c r="D365" i="37"/>
  <c r="H365" i="37" s="1"/>
  <c r="B366" i="37"/>
  <c r="G366" i="37" s="1"/>
  <c r="C366" i="37"/>
  <c r="D366" i="37"/>
  <c r="B367" i="37"/>
  <c r="G367" i="37" s="1"/>
  <c r="C367" i="37"/>
  <c r="D367" i="37"/>
  <c r="B368" i="37"/>
  <c r="C368" i="37"/>
  <c r="H368" i="37" s="1"/>
  <c r="D368" i="37"/>
  <c r="B369" i="37"/>
  <c r="G369" i="37" s="1"/>
  <c r="C369" i="37"/>
  <c r="D369" i="37"/>
  <c r="B370" i="37"/>
  <c r="B371" i="37"/>
  <c r="C371" i="37"/>
  <c r="D371" i="37"/>
  <c r="G371" i="37"/>
  <c r="B372" i="37"/>
  <c r="C372" i="37"/>
  <c r="D372" i="37"/>
  <c r="G372" i="37"/>
  <c r="B373" i="37"/>
  <c r="C373" i="37"/>
  <c r="D373" i="37"/>
  <c r="G373" i="37"/>
  <c r="B374" i="37"/>
  <c r="C374" i="37"/>
  <c r="D374" i="37"/>
  <c r="G374" i="37"/>
  <c r="B375" i="37"/>
  <c r="B376" i="37"/>
  <c r="G376" i="37" s="1"/>
  <c r="C376" i="37"/>
  <c r="D376" i="37"/>
  <c r="B377" i="37"/>
  <c r="G377" i="37" s="1"/>
  <c r="C377" i="37"/>
  <c r="D377" i="37"/>
  <c r="B378" i="37"/>
  <c r="G378" i="37" s="1"/>
  <c r="C378" i="37"/>
  <c r="D378" i="37"/>
  <c r="B379" i="37"/>
  <c r="G379" i="37" s="1"/>
  <c r="C379" i="37"/>
  <c r="D379" i="37"/>
  <c r="B380" i="37"/>
  <c r="B381" i="37"/>
  <c r="C381" i="37"/>
  <c r="D381" i="37"/>
  <c r="G381" i="37"/>
  <c r="B382" i="37"/>
  <c r="C382" i="37"/>
  <c r="D382" i="37"/>
  <c r="G382" i="37"/>
  <c r="B383" i="37"/>
  <c r="B384" i="37"/>
  <c r="G384" i="37" s="1"/>
  <c r="C384" i="37"/>
  <c r="D384" i="37"/>
  <c r="B385" i="37"/>
  <c r="G385" i="37" s="1"/>
  <c r="C385" i="37"/>
  <c r="D385" i="37"/>
  <c r="B386" i="37"/>
  <c r="G386" i="37" s="1"/>
  <c r="C386" i="37"/>
  <c r="D386" i="37"/>
  <c r="B387" i="37"/>
  <c r="G387" i="37" s="1"/>
  <c r="C387" i="37"/>
  <c r="D387" i="37"/>
  <c r="B388" i="37"/>
  <c r="B389" i="37"/>
  <c r="B390" i="37"/>
  <c r="C390" i="37"/>
  <c r="D390" i="37"/>
  <c r="G390" i="37"/>
  <c r="B391" i="37"/>
  <c r="C391" i="37"/>
  <c r="D391" i="37"/>
  <c r="G391" i="37"/>
  <c r="B392" i="37"/>
  <c r="B393" i="37"/>
  <c r="G393" i="37" s="1"/>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s="1"/>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G419" i="37" s="1"/>
  <c r="C419" i="37"/>
  <c r="D419" i="37"/>
  <c r="B420" i="37"/>
  <c r="G420" i="37" s="1"/>
  <c r="C420" i="37"/>
  <c r="D420" i="37"/>
  <c r="B421" i="37"/>
  <c r="B422" i="37"/>
  <c r="C422" i="37"/>
  <c r="D422" i="37"/>
  <c r="G422" i="37"/>
  <c r="B423" i="37"/>
  <c r="C423" i="37"/>
  <c r="D423" i="37"/>
  <c r="G423" i="37"/>
  <c r="B424" i="37"/>
  <c r="C424" i="37"/>
  <c r="D424" i="37"/>
  <c r="G424" i="37"/>
  <c r="B425" i="37"/>
  <c r="C425" i="37"/>
  <c r="D425" i="37"/>
  <c r="G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G439" i="37" s="1"/>
  <c r="C439" i="37"/>
  <c r="D439" i="37"/>
  <c r="B440" i="37"/>
  <c r="G440" i="37" s="1"/>
  <c r="C440" i="37"/>
  <c r="D440" i="37"/>
  <c r="B441" i="37"/>
  <c r="G441" i="37" s="1"/>
  <c r="C441" i="37"/>
  <c r="D441" i="37"/>
  <c r="B442" i="37"/>
  <c r="G442" i="37" s="1"/>
  <c r="C442" i="37"/>
  <c r="D442" i="37"/>
  <c r="B443" i="37"/>
  <c r="G443" i="37" s="1"/>
  <c r="C443" i="37"/>
  <c r="D443" i="37"/>
  <c r="B444" i="37"/>
  <c r="G444" i="37" s="1"/>
  <c r="C444" i="37"/>
  <c r="D444" i="37"/>
  <c r="B445" i="37"/>
  <c r="G445" i="37" s="1"/>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G455" i="37" s="1"/>
  <c r="C455" i="37"/>
  <c r="D455" i="37"/>
  <c r="B456" i="37"/>
  <c r="G456" i="37" s="1"/>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G465" i="37" s="1"/>
  <c r="C465" i="37"/>
  <c r="D465" i="37"/>
  <c r="B466" i="37"/>
  <c r="G466" i="37" s="1"/>
  <c r="C466" i="37"/>
  <c r="D466" i="37"/>
  <c r="B467" i="37"/>
  <c r="G467" i="37" s="1"/>
  <c r="C467" i="37"/>
  <c r="D467" i="37"/>
  <c r="B468" i="37"/>
  <c r="G468" i="37" s="1"/>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G477" i="37" s="1"/>
  <c r="C477" i="37"/>
  <c r="D477" i="37"/>
  <c r="B478" i="37"/>
  <c r="G478" i="37" s="1"/>
  <c r="C478" i="37"/>
  <c r="D478" i="37"/>
  <c r="B479" i="37"/>
  <c r="G479" i="37" s="1"/>
  <c r="C479" i="37"/>
  <c r="D479" i="37"/>
  <c r="B480" i="37"/>
  <c r="G480" i="37" s="1"/>
  <c r="C480" i="37"/>
  <c r="D480" i="37"/>
  <c r="B481" i="37"/>
  <c r="B482" i="37"/>
  <c r="C482" i="37"/>
  <c r="D482" i="37"/>
  <c r="G482" i="37" s="1"/>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G499" i="37" s="1"/>
  <c r="C499" i="37"/>
  <c r="D499" i="37"/>
  <c r="B500" i="37"/>
  <c r="G500" i="37" s="1"/>
  <c r="C500" i="37"/>
  <c r="D500" i="37"/>
  <c r="B501" i="37"/>
  <c r="G501" i="37" s="1"/>
  <c r="C501" i="37"/>
  <c r="D501" i="37"/>
  <c r="B502" i="37"/>
  <c r="G502" i="37" s="1"/>
  <c r="C502" i="37"/>
  <c r="D502" i="37"/>
  <c r="B503" i="37"/>
  <c r="G503" i="37" s="1"/>
  <c r="C503" i="37"/>
  <c r="D503" i="37"/>
  <c r="B504" i="37"/>
  <c r="G504" i="37" s="1"/>
  <c r="C504" i="37"/>
  <c r="D504" i="37"/>
  <c r="B505" i="37"/>
  <c r="G505" i="37" s="1"/>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G514" i="37" s="1"/>
  <c r="C514" i="37"/>
  <c r="D514" i="37"/>
  <c r="B515" i="37"/>
  <c r="C515" i="37"/>
  <c r="D515" i="37"/>
  <c r="G515" i="37" s="1"/>
  <c r="B516" i="37"/>
  <c r="B517" i="37"/>
  <c r="C517" i="37"/>
  <c r="D517" i="37"/>
  <c r="G517" i="37"/>
  <c r="B518" i="37"/>
  <c r="C518" i="37"/>
  <c r="D518" i="37"/>
  <c r="G518" i="37"/>
  <c r="B519" i="37"/>
  <c r="B520" i="37"/>
  <c r="B521" i="37"/>
  <c r="B522" i="37"/>
  <c r="G522" i="37" s="1"/>
  <c r="C522" i="37"/>
  <c r="D522" i="37"/>
  <c r="B523" i="37"/>
  <c r="G523" i="37" s="1"/>
  <c r="C523" i="37"/>
  <c r="D523" i="37"/>
  <c r="B524" i="37"/>
  <c r="C524" i="37"/>
  <c r="D524" i="37"/>
  <c r="G524" i="37"/>
  <c r="B525" i="37"/>
  <c r="C525" i="37"/>
  <c r="D525" i="37"/>
  <c r="G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G542" i="37"/>
  <c r="B543" i="37"/>
  <c r="C543" i="37"/>
  <c r="D543" i="37"/>
  <c r="G543" i="37"/>
  <c r="B544" i="37"/>
  <c r="C544" i="37"/>
  <c r="D544" i="37"/>
  <c r="G544" i="37"/>
  <c r="B545" i="37"/>
  <c r="C545" i="37"/>
  <c r="D545" i="37"/>
  <c r="G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C552" i="37"/>
  <c r="D552" i="37"/>
  <c r="G552" i="37"/>
  <c r="B553" i="37"/>
  <c r="C553" i="37"/>
  <c r="D553" i="37"/>
  <c r="G553" i="37"/>
  <c r="B554" i="37"/>
  <c r="B555" i="37"/>
  <c r="G555" i="37" s="1"/>
  <c r="C555" i="37"/>
  <c r="D555" i="37"/>
  <c r="B556" i="37"/>
  <c r="G556" i="37" s="1"/>
  <c r="C556" i="37"/>
  <c r="D556" i="37"/>
  <c r="B557" i="37"/>
  <c r="G557" i="37" s="1"/>
  <c r="C557" i="37"/>
  <c r="D557" i="37"/>
  <c r="B558" i="37"/>
  <c r="B559" i="37"/>
  <c r="B560" i="37"/>
  <c r="C560" i="37"/>
  <c r="D560" i="37"/>
  <c r="G560" i="37"/>
  <c r="B561" i="37"/>
  <c r="C561" i="37"/>
  <c r="D561" i="37"/>
  <c r="G561" i="37"/>
  <c r="B562" i="37"/>
  <c r="B563" i="37"/>
  <c r="G563" i="37" s="1"/>
  <c r="C563" i="37"/>
  <c r="D563" i="37"/>
  <c r="B564" i="37"/>
  <c r="G564" i="37" s="1"/>
  <c r="C564" i="37"/>
  <c r="D564" i="37"/>
  <c r="B565" i="37"/>
  <c r="B566" i="37"/>
  <c r="C566" i="37"/>
  <c r="D566" i="37"/>
  <c r="G566" i="37"/>
  <c r="B567" i="37"/>
  <c r="C567" i="37"/>
  <c r="D567" i="37"/>
  <c r="G567" i="37"/>
  <c r="B568" i="37"/>
  <c r="B569" i="37"/>
  <c r="G569" i="37" s="1"/>
  <c r="C569" i="37"/>
  <c r="D569" i="37"/>
  <c r="B570" i="37"/>
  <c r="G570" i="37" s="1"/>
  <c r="C570" i="37"/>
  <c r="D570" i="37"/>
  <c r="B571" i="37"/>
  <c r="B572" i="37"/>
  <c r="B573" i="37"/>
  <c r="C573" i="37"/>
  <c r="D573" i="37"/>
  <c r="G573" i="37" s="1"/>
  <c r="B574" i="37"/>
  <c r="C574" i="37"/>
  <c r="D574" i="37"/>
  <c r="G574" i="37"/>
  <c r="B575" i="37"/>
  <c r="C575" i="37"/>
  <c r="D575" i="37"/>
  <c r="G575" i="37"/>
  <c r="B576" i="37"/>
  <c r="B577" i="37"/>
  <c r="G577" i="37" s="1"/>
  <c r="C577" i="37"/>
  <c r="D577" i="37"/>
  <c r="B578" i="37"/>
  <c r="B579" i="37"/>
  <c r="C579" i="37"/>
  <c r="D579" i="37"/>
  <c r="G579" i="37"/>
  <c r="B580" i="37"/>
  <c r="C580" i="37"/>
  <c r="D580" i="37"/>
  <c r="G580" i="37"/>
  <c r="B581" i="37"/>
  <c r="B582" i="37"/>
  <c r="G582" i="37" s="1"/>
  <c r="C582" i="37"/>
  <c r="D582" i="37"/>
  <c r="B583" i="37"/>
  <c r="G583" i="37" s="1"/>
  <c r="C583" i="37"/>
  <c r="D583" i="37"/>
  <c r="B584" i="37"/>
  <c r="B585" i="37"/>
  <c r="B586" i="37"/>
  <c r="G586" i="37" s="1"/>
  <c r="C586" i="37"/>
  <c r="D586" i="37"/>
  <c r="B587" i="37"/>
  <c r="G587" i="37" s="1"/>
  <c r="C587" i="37"/>
  <c r="D587" i="37"/>
  <c r="B588" i="37"/>
  <c r="G588" i="37" s="1"/>
  <c r="C588" i="37"/>
  <c r="D588" i="37"/>
  <c r="B589" i="37"/>
  <c r="C589" i="37"/>
  <c r="D589" i="37"/>
  <c r="G589" i="37" s="1"/>
  <c r="B590" i="37"/>
  <c r="B591" i="37"/>
  <c r="C591" i="37"/>
  <c r="D591" i="37"/>
  <c r="G591" i="37"/>
  <c r="B592" i="37"/>
  <c r="C592" i="37"/>
  <c r="D592" i="37"/>
  <c r="G592" i="37"/>
  <c r="B593" i="37"/>
  <c r="C593" i="37"/>
  <c r="D593" i="37"/>
  <c r="G593" i="37"/>
  <c r="B594" i="37"/>
  <c r="B595" i="37"/>
  <c r="G595" i="37" s="1"/>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s="1"/>
  <c r="B629" i="37"/>
  <c r="C629" i="37"/>
  <c r="D629" i="37"/>
  <c r="G629" i="37"/>
  <c r="B630" i="37"/>
  <c r="B631" i="37"/>
  <c r="B632" i="37"/>
  <c r="B633" i="37"/>
  <c r="B634" i="37"/>
  <c r="B635" i="37"/>
  <c r="B636" i="37"/>
  <c r="B637" i="37"/>
  <c r="B638" i="37"/>
  <c r="C638" i="37"/>
  <c r="D638" i="37"/>
  <c r="G638" i="37" s="1"/>
  <c r="B639" i="37"/>
  <c r="C639" i="37"/>
  <c r="D639" i="37"/>
  <c r="G639" i="37"/>
  <c r="B640" i="37"/>
  <c r="C640" i="37"/>
  <c r="H640" i="37" s="1"/>
  <c r="D640" i="37"/>
  <c r="G640" i="37"/>
  <c r="B641" i="37"/>
  <c r="C641" i="37"/>
  <c r="D641" i="37"/>
  <c r="G641" i="37"/>
  <c r="B642" i="37"/>
  <c r="B643" i="37"/>
  <c r="G643" i="37" s="1"/>
  <c r="C643" i="37"/>
  <c r="D643" i="37"/>
  <c r="B644" i="37"/>
  <c r="C644" i="37"/>
  <c r="D644" i="37"/>
  <c r="H644" i="37" s="1"/>
  <c r="B645" i="37"/>
  <c r="G645" i="37" s="1"/>
  <c r="C645" i="37"/>
  <c r="D645" i="37"/>
  <c r="B646" i="37"/>
  <c r="C646" i="37"/>
  <c r="D646" i="37"/>
  <c r="H646" i="37" s="1"/>
  <c r="B647" i="37"/>
  <c r="G647" i="37" s="1"/>
  <c r="C647" i="37"/>
  <c r="D647" i="37"/>
  <c r="B648" i="37"/>
  <c r="G648" i="37" s="1"/>
  <c r="C648" i="37"/>
  <c r="D648" i="37"/>
  <c r="B649" i="37"/>
  <c r="G649" i="37" s="1"/>
  <c r="C649" i="37"/>
  <c r="D649" i="37"/>
  <c r="B650" i="37"/>
  <c r="G650" i="37" s="1"/>
  <c r="C650" i="37"/>
  <c r="D650" i="37"/>
  <c r="B651" i="37"/>
  <c r="C651" i="37"/>
  <c r="D651" i="37"/>
  <c r="H651" i="37" s="1"/>
  <c r="B652" i="37"/>
  <c r="G652" i="37" s="1"/>
  <c r="C652" i="37"/>
  <c r="D652" i="37"/>
  <c r="B653" i="37"/>
  <c r="G653" i="37" s="1"/>
  <c r="C653" i="37"/>
  <c r="D653" i="37"/>
  <c r="B654" i="37"/>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H665" i="37" s="1"/>
  <c r="B666" i="37"/>
  <c r="C666" i="37"/>
  <c r="D666" i="37"/>
  <c r="B667" i="37"/>
  <c r="G667" i="37" s="1"/>
  <c r="C667" i="37"/>
  <c r="D667" i="37"/>
  <c r="B668" i="37"/>
  <c r="G668" i="37" s="1"/>
  <c r="C668" i="37"/>
  <c r="D668" i="37"/>
  <c r="B669" i="37"/>
  <c r="C669" i="37"/>
  <c r="D669" i="37"/>
  <c r="B670" i="37"/>
  <c r="G670" i="37" s="1"/>
  <c r="C670" i="37"/>
  <c r="D670" i="37"/>
  <c r="B671" i="37"/>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C680" i="37"/>
  <c r="D680" i="37"/>
  <c r="G680" i="37" s="1"/>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s="1"/>
  <c r="B691" i="37"/>
  <c r="C691" i="37"/>
  <c r="D691" i="37"/>
  <c r="G691" i="37"/>
  <c r="B692" i="37"/>
  <c r="C692" i="37"/>
  <c r="D692" i="37"/>
  <c r="G692" i="37" s="1"/>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s="1"/>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D987" i="37"/>
  <c r="G987" i="37"/>
  <c r="B988" i="37"/>
  <c r="C988" i="37"/>
  <c r="D988" i="37"/>
  <c r="G988" i="37"/>
  <c r="B989" i="37"/>
  <c r="C989" i="37"/>
  <c r="D989" i="37"/>
  <c r="G989" i="37"/>
  <c r="B990" i="37"/>
  <c r="B991" i="37"/>
  <c r="C991" i="37"/>
  <c r="D991" i="37"/>
  <c r="B992" i="37"/>
  <c r="C992" i="37"/>
  <c r="D992" i="37"/>
  <c r="B993" i="37"/>
  <c r="C993" i="37"/>
  <c r="D993" i="37"/>
  <c r="B994" i="37"/>
  <c r="G994" i="37" s="1"/>
  <c r="C994" i="37"/>
  <c r="D994" i="37"/>
  <c r="B995" i="37"/>
  <c r="G995" i="37" s="1"/>
  <c r="C995" i="37"/>
  <c r="D995" i="37"/>
  <c r="B996" i="37"/>
  <c r="G996" i="37" s="1"/>
  <c r="C996" i="37"/>
  <c r="D996" i="37"/>
  <c r="B997" i="37"/>
  <c r="C997" i="37"/>
  <c r="D997" i="37"/>
  <c r="B998" i="37"/>
  <c r="G998" i="37" s="1"/>
  <c r="C998" i="37"/>
  <c r="D998" i="37"/>
  <c r="B999" i="37"/>
  <c r="C999" i="37"/>
  <c r="H999" i="37" s="1"/>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G1007" i="37" s="1"/>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G1017" i="37" s="1"/>
  <c r="C1017" i="37"/>
  <c r="D1017" i="37"/>
  <c r="B1018" i="37"/>
  <c r="G1018" i="37" s="1"/>
  <c r="C1018" i="37"/>
  <c r="D1018" i="37"/>
  <c r="B1019" i="37"/>
  <c r="G1019" i="37" s="1"/>
  <c r="C1019" i="37"/>
  <c r="D1019" i="37"/>
  <c r="B1020" i="37"/>
  <c r="G1020" i="37" s="1"/>
  <c r="C1020" i="37"/>
  <c r="D1020" i="37"/>
  <c r="B1021" i="37"/>
  <c r="G1021" i="37" s="1"/>
  <c r="C1021" i="37"/>
  <c r="D1021" i="37"/>
  <c r="B1022" i="37"/>
  <c r="G1022" i="37" s="1"/>
  <c r="C1022" i="37"/>
  <c r="D1022" i="37"/>
  <c r="B1023" i="37"/>
  <c r="B1024" i="37"/>
  <c r="C1024" i="37"/>
  <c r="D1024" i="37"/>
  <c r="G1024" i="37"/>
  <c r="B1025" i="37"/>
  <c r="C1025" i="37"/>
  <c r="D1025" i="37"/>
  <c r="G1025" i="37" s="1"/>
  <c r="B1026" i="37"/>
  <c r="C1026" i="37"/>
  <c r="D1026" i="37"/>
  <c r="G1026" i="37" s="1"/>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G1042" i="37" s="1"/>
  <c r="C1042" i="37"/>
  <c r="D1042" i="37"/>
  <c r="B1043" i="37"/>
  <c r="G1043" i="37" s="1"/>
  <c r="C1043" i="37"/>
  <c r="D1043" i="37"/>
  <c r="B1044" i="37"/>
  <c r="G1044" i="37" s="1"/>
  <c r="C1044" i="37"/>
  <c r="D1044" i="37"/>
  <c r="B1045" i="37"/>
  <c r="G1045" i="37" s="1"/>
  <c r="C1045" i="37"/>
  <c r="D1045" i="37"/>
  <c r="B1046" i="37"/>
  <c r="G1046" i="37" s="1"/>
  <c r="C1046" i="37"/>
  <c r="D1046" i="37"/>
  <c r="B1047" i="37"/>
  <c r="G1047" i="37" s="1"/>
  <c r="C1047" i="37"/>
  <c r="D1047" i="37"/>
  <c r="B1048" i="37"/>
  <c r="G1048" i="37" s="1"/>
  <c r="C1048" i="37"/>
  <c r="D1048" i="37"/>
  <c r="B1049" i="37"/>
  <c r="B1050" i="37"/>
  <c r="B1051" i="37"/>
  <c r="G1051" i="37" s="1"/>
  <c r="C1051" i="37"/>
  <c r="D1051" i="37"/>
  <c r="B1052" i="37"/>
  <c r="G1052" i="37" s="1"/>
  <c r="C1052" i="37"/>
  <c r="D1052" i="37"/>
  <c r="B1053" i="37"/>
  <c r="G1053" i="37" s="1"/>
  <c r="C1053" i="37"/>
  <c r="D1053" i="37"/>
  <c r="B1054" i="37"/>
  <c r="C1054" i="37"/>
  <c r="D1054" i="37"/>
  <c r="H1054" i="37" s="1"/>
  <c r="B1055" i="37"/>
  <c r="C1055" i="37"/>
  <c r="D1055" i="37"/>
  <c r="B1056" i="37"/>
  <c r="C1056" i="37"/>
  <c r="D1056" i="37"/>
  <c r="H1056" i="37" s="1"/>
  <c r="B1057" i="37"/>
  <c r="B1058" i="37"/>
  <c r="B1059" i="37"/>
  <c r="G1059" i="37" s="1"/>
  <c r="C1059" i="37"/>
  <c r="D1059" i="37"/>
  <c r="B1060" i="37"/>
  <c r="G1060" i="37" s="1"/>
  <c r="C1060" i="37"/>
  <c r="D1060" i="37"/>
  <c r="B1061" i="37"/>
  <c r="G1061" i="37" s="1"/>
  <c r="C1061" i="37"/>
  <c r="D1061" i="37"/>
  <c r="B1062" i="37"/>
  <c r="G1062" i="37" s="1"/>
  <c r="C1062" i="37"/>
  <c r="D1062" i="37"/>
  <c r="B1063" i="37"/>
  <c r="G1063" i="37" s="1"/>
  <c r="C1063" i="37"/>
  <c r="D1063" i="37"/>
  <c r="B1064" i="37"/>
  <c r="G1064" i="37" s="1"/>
  <c r="C1064" i="37"/>
  <c r="D1064" i="37"/>
  <c r="B1065" i="37"/>
  <c r="G1065" i="37" s="1"/>
  <c r="C1065" i="37"/>
  <c r="D1065" i="37"/>
  <c r="B1066" i="37"/>
  <c r="G1066" i="37" s="1"/>
  <c r="C1066" i="37"/>
  <c r="D1066" i="37"/>
  <c r="B1067" i="37"/>
  <c r="G1067" i="37" s="1"/>
  <c r="C1067" i="37"/>
  <c r="D1067" i="37"/>
  <c r="B1068" i="37"/>
  <c r="G1068" i="37" s="1"/>
  <c r="C1068" i="37"/>
  <c r="D1068" i="37"/>
  <c r="B1069" i="37"/>
  <c r="G1069" i="37" s="1"/>
  <c r="C1069" i="37"/>
  <c r="D1069" i="37"/>
  <c r="B1070" i="37"/>
  <c r="G1070" i="37" s="1"/>
  <c r="C1070" i="37"/>
  <c r="D1070" i="37"/>
  <c r="B1071" i="37"/>
  <c r="G1071" i="37" s="1"/>
  <c r="C1071" i="37"/>
  <c r="D1071" i="37"/>
  <c r="B1072" i="37"/>
  <c r="G1072" i="37" s="1"/>
  <c r="C1072" i="37"/>
  <c r="D1072" i="37"/>
  <c r="B1073" i="37"/>
  <c r="G1073" i="37" s="1"/>
  <c r="C1073" i="37"/>
  <c r="D1073" i="37"/>
  <c r="B1074" i="37"/>
  <c r="G1074" i="37" s="1"/>
  <c r="C1074" i="37"/>
  <c r="D1074" i="37"/>
  <c r="B1075" i="37"/>
  <c r="G1075" i="37" s="1"/>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G1106" i="37" s="1"/>
  <c r="C1106" i="37"/>
  <c r="D1106" i="37"/>
  <c r="B1107" i="37"/>
  <c r="G1107" i="37" s="1"/>
  <c r="C1107" i="37"/>
  <c r="D1107" i="37"/>
  <c r="B1108" i="37"/>
  <c r="G1108" i="37" s="1"/>
  <c r="C1108" i="37"/>
  <c r="D1108" i="37"/>
  <c r="B1109" i="37"/>
  <c r="G1109" i="37" s="1"/>
  <c r="C1109" i="37"/>
  <c r="D1109" i="37"/>
  <c r="B1110" i="37"/>
  <c r="G1110" i="37" s="1"/>
  <c r="C1110" i="37"/>
  <c r="D1110" i="37"/>
  <c r="B1111" i="37"/>
  <c r="G1111" i="37" s="1"/>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s="1"/>
  <c r="B1130" i="37"/>
  <c r="C1130" i="37"/>
  <c r="D1130" i="37"/>
  <c r="G1130" i="37"/>
  <c r="B1131" i="37"/>
  <c r="C1131" i="37"/>
  <c r="D1131" i="37"/>
  <c r="G1131" i="37"/>
  <c r="B1132" i="37"/>
  <c r="C1132" i="37"/>
  <c r="D1132" i="37"/>
  <c r="G1132" i="37"/>
  <c r="B1133" i="37"/>
  <c r="C1133" i="37"/>
  <c r="D1133" i="37"/>
  <c r="G1133" i="37"/>
  <c r="B1134" i="37"/>
  <c r="B1135" i="37"/>
  <c r="G1135" i="37" s="1"/>
  <c r="C1135" i="37"/>
  <c r="D1135" i="37"/>
  <c r="B1136" i="37"/>
  <c r="G1136" i="37" s="1"/>
  <c r="C1136" i="37"/>
  <c r="D1136" i="37"/>
  <c r="B1137" i="37"/>
  <c r="C1137" i="37"/>
  <c r="D1137" i="37"/>
  <c r="H1137" i="37" s="1"/>
  <c r="B1138" i="37"/>
  <c r="B1139" i="37"/>
  <c r="B1140" i="37"/>
  <c r="B1141" i="37"/>
  <c r="C1141" i="37"/>
  <c r="D1141" i="37"/>
  <c r="G1141" i="37" s="1"/>
  <c r="B1142" i="37"/>
  <c r="C1142" i="37"/>
  <c r="D1142" i="37"/>
  <c r="G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G1154" i="37" s="1"/>
  <c r="C1154" i="37"/>
  <c r="D1154" i="37"/>
  <c r="B1155" i="37"/>
  <c r="G1155" i="37" s="1"/>
  <c r="C1155" i="37"/>
  <c r="D1155" i="37"/>
  <c r="B1156" i="37"/>
  <c r="G1156" i="37" s="1"/>
  <c r="C1156" i="37"/>
  <c r="D1156" i="37"/>
  <c r="B1157" i="37"/>
  <c r="G1157" i="37" s="1"/>
  <c r="C1157" i="37"/>
  <c r="D1157" i="37"/>
  <c r="B1158" i="37"/>
  <c r="G1158" i="37" s="1"/>
  <c r="C1158" i="37"/>
  <c r="D1158" i="37"/>
  <c r="B1159" i="37"/>
  <c r="G1159" i="37" s="1"/>
  <c r="C1159" i="37"/>
  <c r="D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H1170" i="37" s="1"/>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G1187" i="37" s="1"/>
  <c r="C1187" i="37"/>
  <c r="D1187" i="37"/>
  <c r="B1188" i="37"/>
  <c r="G1188" i="37" s="1"/>
  <c r="C1188" i="37"/>
  <c r="D1188" i="37"/>
  <c r="B1189" i="37"/>
  <c r="G1189" i="37" s="1"/>
  <c r="C1189" i="37"/>
  <c r="D1189" i="37"/>
  <c r="B1190" i="37"/>
  <c r="G1190" i="37" s="1"/>
  <c r="C1190" i="37"/>
  <c r="D1190" i="37"/>
  <c r="B1191" i="37"/>
  <c r="G1191" i="37" s="1"/>
  <c r="C1191" i="37"/>
  <c r="D1191" i="37"/>
  <c r="B1192" i="37"/>
  <c r="G1192" i="37" s="1"/>
  <c r="C1192" i="37"/>
  <c r="D1192" i="37"/>
  <c r="B1193" i="37"/>
  <c r="G1193" i="37" s="1"/>
  <c r="C1193" i="37"/>
  <c r="D1193" i="37"/>
  <c r="B1194" i="37"/>
  <c r="G1194" i="37" s="1"/>
  <c r="C1194" i="37"/>
  <c r="D1194" i="37"/>
  <c r="B1195" i="37"/>
  <c r="G1195" i="37" s="1"/>
  <c r="C1195" i="37"/>
  <c r="D1195" i="37"/>
  <c r="B1196" i="37"/>
  <c r="B1197" i="37"/>
  <c r="C1197" i="37"/>
  <c r="D1197" i="37"/>
  <c r="G1197" i="37"/>
  <c r="B1198" i="37"/>
  <c r="C1198" i="37"/>
  <c r="D1198" i="37"/>
  <c r="G1198" i="37"/>
  <c r="B1199" i="37"/>
  <c r="B1200" i="37"/>
  <c r="B1201" i="37"/>
  <c r="B1202" i="37"/>
  <c r="C1202" i="37"/>
  <c r="D1202" i="37"/>
  <c r="H1202" i="37" s="1"/>
  <c r="B1203" i="37"/>
  <c r="C1203" i="37"/>
  <c r="D1203" i="37"/>
  <c r="H1203" i="37" s="1"/>
  <c r="B1204" i="37"/>
  <c r="B1205" i="37"/>
  <c r="C1205" i="37"/>
  <c r="D1205" i="37"/>
  <c r="G1205" i="37" s="1"/>
  <c r="B1206" i="37"/>
  <c r="C1206" i="37"/>
  <c r="D1206" i="37"/>
  <c r="G1206" i="37"/>
  <c r="B1207" i="37"/>
  <c r="C1207" i="37"/>
  <c r="D1207" i="37"/>
  <c r="G1207" i="37" s="1"/>
  <c r="B1208" i="37"/>
  <c r="B1209" i="37"/>
  <c r="C1209" i="37"/>
  <c r="D1209" i="37"/>
  <c r="B1210" i="37"/>
  <c r="G1210" i="37" s="1"/>
  <c r="C1210" i="37"/>
  <c r="D1210" i="37"/>
  <c r="B1211" i="37"/>
  <c r="C1211" i="37"/>
  <c r="D1211" i="37"/>
  <c r="B1212" i="37"/>
  <c r="B1213" i="37"/>
  <c r="C1213" i="37"/>
  <c r="H1213" i="37" s="1"/>
  <c r="D1213" i="37"/>
  <c r="G1213" i="37"/>
  <c r="B1214" i="37"/>
  <c r="C1214" i="37"/>
  <c r="D1214" i="37"/>
  <c r="G1214" i="37" s="1"/>
  <c r="B1215" i="37"/>
  <c r="C1215" i="37"/>
  <c r="D1215" i="37"/>
  <c r="G1215" i="37"/>
  <c r="B1216" i="37"/>
  <c r="C1216" i="37"/>
  <c r="H1216" i="37" s="1"/>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s="1"/>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s="1"/>
  <c r="B1253" i="37"/>
  <c r="C1253" i="37"/>
  <c r="D1253" i="37"/>
  <c r="G1253" i="37"/>
  <c r="B1254" i="37"/>
  <c r="C1254" i="37"/>
  <c r="D1254" i="37"/>
  <c r="G1254" i="37" s="1"/>
  <c r="B1255" i="37"/>
  <c r="C1255" i="37"/>
  <c r="D1255" i="37"/>
  <c r="G1255" i="37"/>
  <c r="B1256" i="37"/>
  <c r="C1256" i="37"/>
  <c r="D1256" i="37"/>
  <c r="G1256" i="37" s="1"/>
  <c r="B1257" i="37"/>
  <c r="C1257" i="37"/>
  <c r="D1257" i="37"/>
  <c r="G1257" i="37" s="1"/>
  <c r="B1258" i="37"/>
  <c r="C1258" i="37"/>
  <c r="D1258" i="37"/>
  <c r="G1258" i="37" s="1"/>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G1289" i="37"/>
  <c r="B1290" i="37"/>
  <c r="C1290" i="37"/>
  <c r="D1290" i="37"/>
  <c r="G1290" i="37"/>
  <c r="B1291" i="37"/>
  <c r="C1291" i="37"/>
  <c r="D1291" i="37"/>
  <c r="G1291" i="37"/>
  <c r="B1292" i="37"/>
  <c r="B1293" i="37"/>
  <c r="C1293" i="37"/>
  <c r="D1293" i="37"/>
  <c r="B1294" i="37"/>
  <c r="C1294" i="37"/>
  <c r="D1294" i="37"/>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B1306" i="37"/>
  <c r="C1306" i="37"/>
  <c r="D1306" i="37"/>
  <c r="B1307" i="37"/>
  <c r="C1307" i="37"/>
  <c r="D1307" i="37"/>
  <c r="B1308" i="37"/>
  <c r="C1308" i="37"/>
  <c r="D1308" i="37"/>
  <c r="B1309" i="37"/>
  <c r="C1309" i="37"/>
  <c r="D1309" i="37"/>
  <c r="B1310" i="37"/>
  <c r="B1311" i="37"/>
  <c r="C1311" i="37"/>
  <c r="D1311" i="37"/>
  <c r="G1311" i="37"/>
  <c r="B1312" i="37"/>
  <c r="C1312" i="37"/>
  <c r="D1312" i="37"/>
  <c r="G1312" i="37"/>
  <c r="B1313" i="37"/>
  <c r="C1313" i="37"/>
  <c r="D1313" i="37"/>
  <c r="G1313" i="37"/>
  <c r="B1314" i="37"/>
  <c r="C1314" i="37"/>
  <c r="D1314" i="37"/>
  <c r="G1314" i="37"/>
  <c r="B1315" i="37"/>
  <c r="C1315" i="37"/>
  <c r="D1315" i="37"/>
  <c r="G1315" i="37"/>
  <c r="B1316" i="37"/>
  <c r="C1316" i="37"/>
  <c r="D1316" i="37"/>
  <c r="G1316" i="37"/>
  <c r="B1317" i="37"/>
  <c r="B1318" i="37"/>
  <c r="B1319" i="37"/>
  <c r="C1319" i="37"/>
  <c r="D1319" i="37"/>
  <c r="G1319" i="37"/>
  <c r="B1320" i="37"/>
  <c r="C1320" i="37"/>
  <c r="D1320" i="37"/>
  <c r="G1320" i="37"/>
  <c r="B1321" i="37"/>
  <c r="B1322" i="37"/>
  <c r="C1322" i="37"/>
  <c r="D1322" i="37"/>
  <c r="B1323" i="37"/>
  <c r="C1323" i="37"/>
  <c r="D1323" i="37"/>
  <c r="B1324" i="37"/>
  <c r="C1324" i="37"/>
  <c r="D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B1334" i="37"/>
  <c r="C1334" i="37"/>
  <c r="D1334" i="37"/>
  <c r="B1335" i="37"/>
  <c r="C1335" i="37"/>
  <c r="D1335" i="37"/>
  <c r="B1336" i="37"/>
  <c r="B1337" i="37"/>
  <c r="C1337" i="37"/>
  <c r="D1337" i="37"/>
  <c r="G1337" i="37"/>
  <c r="B1338" i="37"/>
  <c r="C1338" i="37"/>
  <c r="D1338" i="37"/>
  <c r="G1338" i="37"/>
  <c r="B1339" i="37"/>
  <c r="C1339" i="37"/>
  <c r="D1339" i="37"/>
  <c r="G1339" i="37"/>
  <c r="B1340" i="37"/>
  <c r="C1340" i="37"/>
  <c r="D1340" i="37"/>
  <c r="G1340" i="37"/>
  <c r="B1341" i="37"/>
  <c r="C1341" i="37"/>
  <c r="D1341" i="37"/>
  <c r="G1341" i="37"/>
  <c r="B1342" i="37"/>
  <c r="C1342" i="37"/>
  <c r="D1342" i="37"/>
  <c r="G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G1468" i="37"/>
  <c r="B1469" i="37"/>
  <c r="B1470" i="37"/>
  <c r="C1470" i="37"/>
  <c r="G1470" i="37"/>
  <c r="B1471" i="37"/>
  <c r="B1472" i="37"/>
  <c r="C1472" i="37"/>
  <c r="G1472" i="37" s="1"/>
  <c r="B1473" i="37"/>
  <c r="C1473" i="37"/>
  <c r="G1473" i="37" s="1"/>
  <c r="B1474" i="37"/>
  <c r="C1474" i="37"/>
  <c r="G1474" i="37" s="1"/>
  <c r="B1475" i="37"/>
  <c r="C1475" i="37"/>
  <c r="B1476" i="37"/>
  <c r="C1476" i="37"/>
  <c r="G1476" i="37"/>
  <c r="B1477" i="37"/>
  <c r="C1477" i="37"/>
  <c r="G1477" i="37" s="1"/>
  <c r="B1478" i="37"/>
  <c r="C1478" i="37"/>
  <c r="G1478" i="37" s="1"/>
  <c r="B1479" i="37"/>
  <c r="C1479" i="37"/>
  <c r="B1480" i="37"/>
  <c r="B1481" i="37"/>
  <c r="C1481" i="37"/>
  <c r="G1481" i="37" s="1"/>
  <c r="B1482" i="37"/>
  <c r="C1482" i="37"/>
  <c r="G1482" i="37" s="1"/>
  <c r="B1483" i="37"/>
  <c r="C1483" i="37"/>
  <c r="B1484" i="37"/>
  <c r="C1484" i="37"/>
  <c r="G1484" i="37" s="1"/>
  <c r="B1485" i="37"/>
  <c r="C1485" i="37"/>
  <c r="B1486" i="37"/>
  <c r="B1487" i="37"/>
  <c r="C1487" i="37"/>
  <c r="G1487" i="37" s="1"/>
  <c r="B1488" i="37"/>
  <c r="B1489" i="37"/>
  <c r="C1489" i="37"/>
  <c r="B1490" i="37"/>
  <c r="C1490" i="37"/>
  <c r="G1490" i="37"/>
  <c r="B1491" i="37"/>
  <c r="C1491" i="37"/>
  <c r="G1491" i="37" s="1"/>
  <c r="B1492" i="37"/>
  <c r="C1492" i="37"/>
  <c r="G1492" i="37" s="1"/>
  <c r="B1493" i="37"/>
  <c r="C1493" i="37"/>
  <c r="B1494" i="37"/>
  <c r="C1494" i="37"/>
  <c r="G1494" i="37" s="1"/>
  <c r="B1495" i="37"/>
  <c r="C1495" i="37"/>
  <c r="G1495" i="37" s="1"/>
  <c r="B1496" i="37"/>
  <c r="C1496" i="37"/>
  <c r="G1496" i="37" s="1"/>
  <c r="B1497" i="37"/>
  <c r="B1498" i="37"/>
  <c r="C1498" i="37"/>
  <c r="G1498" i="37" s="1"/>
  <c r="B1499" i="37"/>
  <c r="C1499" i="37"/>
  <c r="B1500" i="37"/>
  <c r="C1500" i="37"/>
  <c r="G1500" i="37"/>
  <c r="B1501" i="37"/>
  <c r="C1501" i="37"/>
  <c r="G1501" i="37" s="1"/>
  <c r="B1502" i="37"/>
  <c r="C1502" i="37"/>
  <c r="G1502" i="37" s="1"/>
  <c r="B1503" i="37"/>
  <c r="B1504" i="37"/>
  <c r="B1505" i="37"/>
  <c r="B1506" i="37"/>
  <c r="C1506" i="37"/>
  <c r="G1506" i="37" s="1"/>
  <c r="B1507" i="37"/>
  <c r="C1507" i="37"/>
  <c r="B1508" i="37"/>
  <c r="C1508" i="37"/>
  <c r="G1508" i="37"/>
  <c r="B1509" i="37"/>
  <c r="C1509" i="37"/>
  <c r="G1509" i="37" s="1"/>
  <c r="B1510" i="37"/>
  <c r="B1511" i="37"/>
  <c r="B1512" i="37"/>
  <c r="C1512" i="37"/>
  <c r="G1512" i="37" s="1"/>
  <c r="B1513" i="37"/>
  <c r="C1513" i="37"/>
  <c r="B1514" i="37"/>
  <c r="C1514" i="37"/>
  <c r="G1514" i="37"/>
  <c r="B1515" i="37"/>
  <c r="C1515" i="37"/>
  <c r="G1515" i="37" s="1"/>
  <c r="B1516" i="37"/>
  <c r="B1517" i="37"/>
  <c r="C1517" i="37"/>
  <c r="B1518" i="37"/>
  <c r="C1518" i="37"/>
  <c r="G1518" i="37"/>
  <c r="B1519" i="37"/>
  <c r="C1519" i="37"/>
  <c r="G1519" i="37" s="1"/>
  <c r="B1520" i="37"/>
  <c r="C1520" i="37"/>
  <c r="G1520" i="37" s="1"/>
  <c r="B1521" i="37"/>
  <c r="B1522" i="37"/>
  <c r="C1522" i="37"/>
  <c r="G1522" i="37" s="1"/>
  <c r="B1523" i="37"/>
  <c r="C1523" i="37"/>
  <c r="B1524" i="37"/>
  <c r="C1524" i="37"/>
  <c r="G1524" i="37"/>
  <c r="B1525" i="37"/>
  <c r="C1525" i="37"/>
  <c r="G1525" i="37" s="1"/>
  <c r="B1526" i="37"/>
  <c r="B1527" i="37"/>
  <c r="C1527" i="37"/>
  <c r="B1528" i="37"/>
  <c r="C1528" i="37"/>
  <c r="G1528" i="37"/>
  <c r="B1529" i="37"/>
  <c r="C1529" i="37"/>
  <c r="G1529" i="37" s="1"/>
  <c r="B1530" i="37"/>
  <c r="C1530" i="37"/>
  <c r="G1530" i="37" s="1"/>
  <c r="B1531" i="37"/>
  <c r="B1532" i="37"/>
  <c r="C1532" i="37"/>
  <c r="G1532" i="37" s="1"/>
  <c r="B1533" i="37"/>
  <c r="C1533" i="37"/>
  <c r="B1534" i="37"/>
  <c r="C1534" i="37"/>
  <c r="G1534" i="37"/>
  <c r="B1535" i="37"/>
  <c r="C1535" i="37"/>
  <c r="G1535" i="37" s="1"/>
  <c r="B1536" i="37"/>
  <c r="B1537" i="37"/>
  <c r="C1537" i="37"/>
  <c r="B1538" i="37"/>
  <c r="C1538" i="37"/>
  <c r="G1538" i="37"/>
  <c r="B1539" i="37"/>
  <c r="C1539" i="37"/>
  <c r="G1539" i="37" s="1"/>
  <c r="B1540" i="37"/>
  <c r="C1540" i="37"/>
  <c r="G1540" i="37" s="1"/>
  <c r="B1541" i="37"/>
  <c r="B1542" i="37"/>
  <c r="C1542" i="37"/>
  <c r="G1542" i="37" s="1"/>
  <c r="B1543" i="37"/>
  <c r="C1543" i="37"/>
  <c r="B1544" i="37"/>
  <c r="C1544" i="37"/>
  <c r="G1544" i="37"/>
  <c r="B1545" i="37"/>
  <c r="C1545" i="37"/>
  <c r="G1545" i="37" s="1"/>
  <c r="B1546" i="37"/>
  <c r="B1547" i="37"/>
  <c r="C1547" i="37"/>
  <c r="H1547" i="37" s="1"/>
  <c r="B1548" i="37"/>
  <c r="C1548" i="37"/>
  <c r="G1548" i="37"/>
  <c r="B1549" i="37"/>
  <c r="C1549" i="37"/>
  <c r="G1549" i="37" s="1"/>
  <c r="B1550" i="37"/>
  <c r="C1550" i="37"/>
  <c r="G1550" i="37" s="1"/>
  <c r="B1551" i="37"/>
  <c r="B1552" i="37"/>
  <c r="C1552" i="37"/>
  <c r="G1552" i="37" s="1"/>
  <c r="B1553" i="37"/>
  <c r="C1553" i="37"/>
  <c r="B1554" i="37"/>
  <c r="C1554" i="37"/>
  <c r="G1554" i="37"/>
  <c r="B1555" i="37"/>
  <c r="C1555" i="37"/>
  <c r="G1555" i="37" s="1"/>
  <c r="B1556" i="37"/>
  <c r="C1556" i="37"/>
  <c r="G1556" i="37" s="1"/>
  <c r="B1557" i="37"/>
  <c r="B1558" i="37"/>
  <c r="C1558" i="37"/>
  <c r="G1558" i="37" s="1"/>
  <c r="B1559" i="37"/>
  <c r="C1559" i="37"/>
  <c r="H1559" i="37" s="1"/>
  <c r="B1560" i="37"/>
  <c r="C1560" i="37"/>
  <c r="G1560" i="37" s="1"/>
  <c r="B1561" i="37"/>
  <c r="C1561" i="37"/>
  <c r="G1561" i="37" s="1"/>
  <c r="Q3" i="3"/>
  <c r="H1561" i="37"/>
  <c r="H1556" i="37"/>
  <c r="H1554" i="37"/>
  <c r="H1553" i="37"/>
  <c r="H1552" i="37"/>
  <c r="H1549" i="37"/>
  <c r="H1548" i="37"/>
  <c r="H1544" i="37"/>
  <c r="H1543" i="37"/>
  <c r="H1539" i="37"/>
  <c r="H1538" i="37"/>
  <c r="H1537" i="37"/>
  <c r="H1534" i="37"/>
  <c r="H1533" i="37"/>
  <c r="H1532" i="37"/>
  <c r="H1529" i="37"/>
  <c r="H1528" i="37"/>
  <c r="H1527" i="37"/>
  <c r="H1524" i="37"/>
  <c r="H1523" i="37"/>
  <c r="H1519" i="37"/>
  <c r="H1518" i="37"/>
  <c r="H1517" i="37"/>
  <c r="H1514" i="37"/>
  <c r="H1513" i="37"/>
  <c r="H1512" i="37"/>
  <c r="H1508" i="37"/>
  <c r="H1507" i="37"/>
  <c r="H1506" i="37"/>
  <c r="H1501" i="37"/>
  <c r="H1500" i="37"/>
  <c r="H1499" i="37"/>
  <c r="H1496" i="37"/>
  <c r="H1494" i="37"/>
  <c r="H1493" i="37"/>
  <c r="H1492" i="37"/>
  <c r="H1490" i="37"/>
  <c r="H1489" i="37"/>
  <c r="H1487" i="37"/>
  <c r="H1485" i="37"/>
  <c r="H1484" i="37"/>
  <c r="H1483" i="37"/>
  <c r="H1482" i="37"/>
  <c r="H1481" i="37"/>
  <c r="H1479" i="37"/>
  <c r="H1476" i="37"/>
  <c r="H1475" i="37"/>
  <c r="H1474" i="37"/>
  <c r="H1473" i="37"/>
  <c r="H1470" i="37"/>
  <c r="H1468" i="37"/>
  <c r="H1467" i="37"/>
  <c r="H1466" i="37"/>
  <c r="H1465" i="37"/>
  <c r="H1464" i="37"/>
  <c r="H1462" i="37"/>
  <c r="H1461" i="37"/>
  <c r="H1460" i="37"/>
  <c r="H1459" i="37"/>
  <c r="H1456" i="37"/>
  <c r="H1455" i="37"/>
  <c r="H1454" i="37"/>
  <c r="H1453" i="37"/>
  <c r="H1452" i="37"/>
  <c r="H1451" i="37"/>
  <c r="H1450" i="37"/>
  <c r="H1448" i="37"/>
  <c r="H1447" i="37"/>
  <c r="H1446"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0" i="37"/>
  <c r="H1229" i="37"/>
  <c r="H1228" i="37"/>
  <c r="H1227" i="37"/>
  <c r="H1226" i="37"/>
  <c r="H1225" i="37"/>
  <c r="H1224" i="37"/>
  <c r="H1223" i="37"/>
  <c r="H1222" i="37"/>
  <c r="H1221" i="37"/>
  <c r="H1218" i="37"/>
  <c r="H1217" i="37"/>
  <c r="H1215" i="37"/>
  <c r="H1211" i="37"/>
  <c r="H1210" i="37"/>
  <c r="H1206" i="37"/>
  <c r="H1205"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5" i="37"/>
  <c r="H1053" i="37"/>
  <c r="H1052" i="37"/>
  <c r="H1051" i="37"/>
  <c r="H1048" i="37"/>
  <c r="H1047" i="37"/>
  <c r="H1046" i="37"/>
  <c r="H1045"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8" i="37"/>
  <c r="H997" i="37"/>
  <c r="H996" i="37"/>
  <c r="H995" i="37"/>
  <c r="H994" i="37"/>
  <c r="H993" i="37"/>
  <c r="H992"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0" i="37"/>
  <c r="H649" i="37"/>
  <c r="H648" i="37"/>
  <c r="H647" i="37"/>
  <c r="H645" i="37"/>
  <c r="H643" i="37"/>
  <c r="H641" i="37"/>
  <c r="H639" i="37"/>
  <c r="H638" i="37"/>
  <c r="H629"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7" i="37"/>
  <c r="H366" i="37"/>
  <c r="H364"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3" i="37"/>
  <c r="H192" i="37"/>
  <c r="H191" i="37"/>
  <c r="H190" i="37"/>
  <c r="H189" i="37"/>
  <c r="H188" i="37"/>
  <c r="H187" i="37"/>
  <c r="H185" i="37"/>
  <c r="H183" i="37"/>
  <c r="H181" i="37"/>
  <c r="H179" i="37"/>
  <c r="H174" i="37"/>
  <c r="H173" i="37"/>
  <c r="H172" i="37"/>
  <c r="H169" i="37"/>
  <c r="H168" i="37"/>
  <c r="H165" i="37"/>
  <c r="H158" i="37"/>
  <c r="H154" i="37"/>
  <c r="H153" i="37"/>
  <c r="H152" i="37"/>
  <c r="H148" i="37"/>
  <c r="H147" i="37"/>
  <c r="H146" i="37"/>
  <c r="H145" i="37"/>
  <c r="H144" i="37"/>
  <c r="H143" i="37"/>
  <c r="H142" i="37"/>
  <c r="H141" i="37"/>
  <c r="H140" i="37"/>
  <c r="H139" i="37"/>
  <c r="H136" i="37"/>
  <c r="H135" i="37"/>
  <c r="H129" i="37"/>
  <c r="H123" i="37"/>
  <c r="H122" i="37"/>
  <c r="H121"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2" i="37"/>
  <c r="H71" i="37"/>
  <c r="H69" i="37"/>
  <c r="H68" i="37"/>
  <c r="H66" i="37"/>
  <c r="H65" i="37"/>
  <c r="H63" i="37"/>
  <c r="H62" i="37"/>
  <c r="H60" i="37"/>
  <c r="H59" i="37"/>
  <c r="H57" i="37"/>
  <c r="H56" i="37"/>
  <c r="H54" i="37"/>
  <c r="H53" i="37"/>
  <c r="H52" i="37"/>
  <c r="H51" i="37"/>
  <c r="H49" i="37"/>
  <c r="H45" i="37"/>
  <c r="H44" i="37"/>
  <c r="H43" i="37"/>
  <c r="H42" i="37"/>
  <c r="H39" i="37"/>
  <c r="H38" i="37"/>
  <c r="H37" i="37"/>
  <c r="H35" i="37"/>
  <c r="H34" i="37"/>
  <c r="H32" i="37"/>
  <c r="H31" i="37"/>
  <c r="H3" i="3"/>
  <c r="I14" i="3" s="1"/>
  <c r="L3" i="3"/>
  <c r="L296" i="3" s="1"/>
  <c r="F296" i="3" s="1"/>
  <c r="F292" i="3" s="1"/>
  <c r="G6" i="3"/>
  <c r="P3" i="3"/>
  <c r="G5" i="3"/>
  <c r="H5" i="3"/>
  <c r="E5" i="3"/>
  <c r="G7" i="3"/>
  <c r="H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G31" i="3"/>
  <c r="H31" i="3"/>
  <c r="E31" i="3" s="1"/>
  <c r="B31" i="3" s="1"/>
  <c r="G32" i="3"/>
  <c r="H32" i="3"/>
  <c r="G33" i="3"/>
  <c r="H33" i="3"/>
  <c r="E33" i="3" s="1"/>
  <c r="B33" i="3" s="1"/>
  <c r="G34" i="3"/>
  <c r="H34" i="3"/>
  <c r="G35" i="3"/>
  <c r="H35" i="3"/>
  <c r="G36" i="3"/>
  <c r="H36" i="3"/>
  <c r="G37" i="3"/>
  <c r="H37" i="3"/>
  <c r="E37" i="3"/>
  <c r="G38" i="3"/>
  <c r="H38" i="3"/>
  <c r="E38" i="3" s="1"/>
  <c r="G39" i="3"/>
  <c r="H39" i="3"/>
  <c r="E39" i="3" s="1"/>
  <c r="B39" i="3" s="1"/>
  <c r="G40" i="3"/>
  <c r="H40" i="3"/>
  <c r="G41" i="3"/>
  <c r="H41" i="3"/>
  <c r="E41" i="3" s="1"/>
  <c r="B41" i="3" s="1"/>
  <c r="G42" i="3"/>
  <c r="H42" i="3"/>
  <c r="E42" i="3" s="1"/>
  <c r="B42" i="3" s="1"/>
  <c r="G43" i="3"/>
  <c r="H43" i="3"/>
  <c r="G44" i="3"/>
  <c r="H44" i="3"/>
  <c r="G45" i="3"/>
  <c r="H45" i="3"/>
  <c r="E45" i="3"/>
  <c r="B45" i="3" s="1"/>
  <c r="G46" i="3"/>
  <c r="H46" i="3"/>
  <c r="E46" i="3" s="1"/>
  <c r="G47" i="3"/>
  <c r="H47" i="3"/>
  <c r="G48" i="3"/>
  <c r="H48" i="3"/>
  <c r="G49" i="3"/>
  <c r="H49" i="3"/>
  <c r="E49" i="3"/>
  <c r="G50" i="3"/>
  <c r="H50" i="3"/>
  <c r="E50" i="3" s="1"/>
  <c r="G51" i="3"/>
  <c r="H51" i="3"/>
  <c r="E51" i="3" s="1"/>
  <c r="B51" i="3" s="1"/>
  <c r="G52" i="3"/>
  <c r="H52" i="3"/>
  <c r="G53" i="3"/>
  <c r="H53" i="3"/>
  <c r="E53" i="3"/>
  <c r="G54" i="3"/>
  <c r="H54" i="3"/>
  <c r="E54" i="3" s="1"/>
  <c r="G55" i="3"/>
  <c r="H55" i="3"/>
  <c r="E55" i="3" s="1"/>
  <c r="B55" i="3" s="1"/>
  <c r="G56" i="3"/>
  <c r="H56" i="3"/>
  <c r="G57" i="3"/>
  <c r="H57" i="3"/>
  <c r="E57" i="3" s="1"/>
  <c r="B57" i="3" s="1"/>
  <c r="G58" i="3"/>
  <c r="H58" i="3"/>
  <c r="E58" i="3" s="1"/>
  <c r="G59" i="3"/>
  <c r="H59" i="3"/>
  <c r="E59" i="3" s="1"/>
  <c r="B59" i="3" s="1"/>
  <c r="G60" i="3"/>
  <c r="H60" i="3"/>
  <c r="G61" i="3"/>
  <c r="H61" i="3"/>
  <c r="E61" i="3"/>
  <c r="G62" i="3"/>
  <c r="H62" i="3"/>
  <c r="E62" i="3" s="1"/>
  <c r="G63" i="3"/>
  <c r="H63" i="3"/>
  <c r="E63" i="3" s="1"/>
  <c r="B63" i="3" s="1"/>
  <c r="G64" i="3"/>
  <c r="H64" i="3"/>
  <c r="G65" i="3"/>
  <c r="H65" i="3"/>
  <c r="E65" i="3"/>
  <c r="G66" i="3"/>
  <c r="H66" i="3"/>
  <c r="E66" i="3" s="1"/>
  <c r="G67" i="3"/>
  <c r="H67" i="3"/>
  <c r="E67" i="3" s="1"/>
  <c r="B67" i="3" s="1"/>
  <c r="G68" i="3"/>
  <c r="H68" i="3"/>
  <c r="G69" i="3"/>
  <c r="H69" i="3"/>
  <c r="E69" i="3"/>
  <c r="G70" i="3"/>
  <c r="H70" i="3"/>
  <c r="E70" i="3" s="1"/>
  <c r="G71" i="3"/>
  <c r="H71" i="3"/>
  <c r="E71" i="3" s="1"/>
  <c r="B71" i="3" s="1"/>
  <c r="G72" i="3"/>
  <c r="H72" i="3"/>
  <c r="G73" i="3"/>
  <c r="H73" i="3"/>
  <c r="E73" i="3"/>
  <c r="G74" i="3"/>
  <c r="H74" i="3"/>
  <c r="E74" i="3" s="1"/>
  <c r="G75" i="3"/>
  <c r="H75" i="3"/>
  <c r="E75" i="3" s="1"/>
  <c r="B75" i="3" s="1"/>
  <c r="G76" i="3"/>
  <c r="H76" i="3"/>
  <c r="G77" i="3"/>
  <c r="H77" i="3"/>
  <c r="E77" i="3"/>
  <c r="G78" i="3"/>
  <c r="H78" i="3"/>
  <c r="E78" i="3" s="1"/>
  <c r="G79" i="3"/>
  <c r="H79" i="3"/>
  <c r="E79" i="3" s="1"/>
  <c r="B79" i="3" s="1"/>
  <c r="G80" i="3"/>
  <c r="H80" i="3"/>
  <c r="G81" i="3"/>
  <c r="H81" i="3"/>
  <c r="E81" i="3"/>
  <c r="G82" i="3"/>
  <c r="H82" i="3"/>
  <c r="E82" i="3" s="1"/>
  <c r="G83" i="3"/>
  <c r="H83" i="3"/>
  <c r="E83" i="3" s="1"/>
  <c r="B83" i="3" s="1"/>
  <c r="G84" i="3"/>
  <c r="H84" i="3"/>
  <c r="G85" i="3"/>
  <c r="H85" i="3"/>
  <c r="E85" i="3"/>
  <c r="G86" i="3"/>
  <c r="H86" i="3"/>
  <c r="E86" i="3" s="1"/>
  <c r="G87" i="3"/>
  <c r="H87" i="3"/>
  <c r="E87" i="3" s="1"/>
  <c r="B87" i="3" s="1"/>
  <c r="G88" i="3"/>
  <c r="H88" i="3"/>
  <c r="G89" i="3"/>
  <c r="H89" i="3"/>
  <c r="E89" i="3"/>
  <c r="G90" i="3"/>
  <c r="H90" i="3"/>
  <c r="E90" i="3" s="1"/>
  <c r="G91" i="3"/>
  <c r="H91" i="3"/>
  <c r="E91" i="3" s="1"/>
  <c r="B91" i="3" s="1"/>
  <c r="G92" i="3"/>
  <c r="H92" i="3"/>
  <c r="G93" i="3"/>
  <c r="H93" i="3"/>
  <c r="E93" i="3"/>
  <c r="G94" i="3"/>
  <c r="H94" i="3"/>
  <c r="E94" i="3" s="1"/>
  <c r="B94" i="3" s="1"/>
  <c r="G95" i="3"/>
  <c r="H95" i="3"/>
  <c r="E95" i="3" s="1"/>
  <c r="B95" i="3" s="1"/>
  <c r="G96" i="3"/>
  <c r="H96" i="3"/>
  <c r="G97" i="3"/>
  <c r="H97" i="3"/>
  <c r="E97" i="3"/>
  <c r="G98" i="3"/>
  <c r="H98" i="3"/>
  <c r="E98" i="3" s="1"/>
  <c r="G99" i="3"/>
  <c r="H99" i="3"/>
  <c r="E99" i="3" s="1"/>
  <c r="B99" i="3" s="1"/>
  <c r="G100" i="3"/>
  <c r="H100" i="3"/>
  <c r="G101" i="3"/>
  <c r="H101" i="3"/>
  <c r="E101" i="3"/>
  <c r="G102" i="3"/>
  <c r="H102" i="3"/>
  <c r="E102" i="3" s="1"/>
  <c r="G103" i="3"/>
  <c r="H103" i="3"/>
  <c r="E103" i="3" s="1"/>
  <c r="B103" i="3" s="1"/>
  <c r="G104" i="3"/>
  <c r="H104" i="3"/>
  <c r="G105" i="3"/>
  <c r="H105" i="3"/>
  <c r="E105" i="3"/>
  <c r="G106" i="3"/>
  <c r="H106" i="3"/>
  <c r="E106" i="3" s="1"/>
  <c r="G107" i="3"/>
  <c r="H107" i="3"/>
  <c r="E107" i="3" s="1"/>
  <c r="B107" i="3" s="1"/>
  <c r="G108" i="3"/>
  <c r="H108" i="3"/>
  <c r="G109" i="3"/>
  <c r="H109" i="3"/>
  <c r="E109" i="3"/>
  <c r="G110" i="3"/>
  <c r="H110" i="3"/>
  <c r="E110" i="3" s="1"/>
  <c r="G111" i="3"/>
  <c r="H111" i="3"/>
  <c r="E111" i="3" s="1"/>
  <c r="B111" i="3" s="1"/>
  <c r="G112" i="3"/>
  <c r="H112" i="3"/>
  <c r="G113" i="3"/>
  <c r="H113" i="3"/>
  <c r="E113" i="3"/>
  <c r="G114" i="3"/>
  <c r="H114" i="3"/>
  <c r="E114" i="3" s="1"/>
  <c r="G115" i="3"/>
  <c r="H115" i="3"/>
  <c r="E115" i="3" s="1"/>
  <c r="B115" i="3" s="1"/>
  <c r="G116" i="3"/>
  <c r="H116" i="3"/>
  <c r="G117" i="3"/>
  <c r="H117" i="3"/>
  <c r="E117" i="3"/>
  <c r="G118" i="3"/>
  <c r="H118" i="3"/>
  <c r="E118" i="3" s="1"/>
  <c r="G119" i="3"/>
  <c r="H119" i="3"/>
  <c r="E119" i="3" s="1"/>
  <c r="B119" i="3" s="1"/>
  <c r="G120" i="3"/>
  <c r="H120" i="3"/>
  <c r="G121" i="3"/>
  <c r="H121" i="3"/>
  <c r="E121" i="3"/>
  <c r="G122" i="3"/>
  <c r="H122" i="3"/>
  <c r="E122" i="3" s="1"/>
  <c r="G123" i="3"/>
  <c r="H123" i="3"/>
  <c r="E123" i="3" s="1"/>
  <c r="B123" i="3" s="1"/>
  <c r="G124" i="3"/>
  <c r="H124" i="3"/>
  <c r="G125" i="3"/>
  <c r="H125" i="3"/>
  <c r="E125" i="3"/>
  <c r="G126" i="3"/>
  <c r="H126" i="3"/>
  <c r="E126" i="3" s="1"/>
  <c r="G127" i="3"/>
  <c r="H127" i="3"/>
  <c r="E127" i="3" s="1"/>
  <c r="B127" i="3" s="1"/>
  <c r="G128" i="3"/>
  <c r="H128" i="3"/>
  <c r="G129" i="3"/>
  <c r="H129" i="3"/>
  <c r="E129" i="3"/>
  <c r="G130" i="3"/>
  <c r="H130" i="3"/>
  <c r="E130" i="3" s="1"/>
  <c r="G131" i="3"/>
  <c r="H131" i="3"/>
  <c r="E131" i="3" s="1"/>
  <c r="B131" i="3" s="1"/>
  <c r="G132" i="3"/>
  <c r="H132" i="3"/>
  <c r="G133" i="3"/>
  <c r="H133" i="3"/>
  <c r="E133" i="3"/>
  <c r="G134" i="3"/>
  <c r="H134" i="3"/>
  <c r="E134" i="3" s="1"/>
  <c r="G135" i="3"/>
  <c r="H135" i="3"/>
  <c r="E135" i="3" s="1"/>
  <c r="B135" i="3" s="1"/>
  <c r="G136" i="3"/>
  <c r="H136" i="3"/>
  <c r="E136" i="3"/>
  <c r="G137" i="3"/>
  <c r="H137" i="3"/>
  <c r="E137" i="3" s="1"/>
  <c r="B137" i="3" s="1"/>
  <c r="G138" i="3"/>
  <c r="H138" i="3"/>
  <c r="E138" i="3"/>
  <c r="G140" i="3"/>
  <c r="H140" i="3"/>
  <c r="E140" i="3" s="1"/>
  <c r="B140" i="3" s="1"/>
  <c r="G141" i="3"/>
  <c r="H141" i="3"/>
  <c r="E141" i="3"/>
  <c r="G142" i="3"/>
  <c r="H142" i="3"/>
  <c r="E142" i="3" s="1"/>
  <c r="B142" i="3" s="1"/>
  <c r="G143" i="3"/>
  <c r="H143" i="3"/>
  <c r="E143" i="3"/>
  <c r="G144" i="3"/>
  <c r="H144" i="3"/>
  <c r="E144" i="3" s="1"/>
  <c r="B144" i="3" s="1"/>
  <c r="G145" i="3"/>
  <c r="H145" i="3"/>
  <c r="E145" i="3"/>
  <c r="G146" i="3"/>
  <c r="H146" i="3"/>
  <c r="E146" i="3" s="1"/>
  <c r="B146" i="3" s="1"/>
  <c r="G147" i="3"/>
  <c r="H147" i="3"/>
  <c r="E147" i="3"/>
  <c r="G148" i="3"/>
  <c r="H148" i="3"/>
  <c r="E148" i="3" s="1"/>
  <c r="G149" i="3"/>
  <c r="H149" i="3"/>
  <c r="E149" i="3" s="1"/>
  <c r="B149" i="3" s="1"/>
  <c r="G150" i="3"/>
  <c r="H150" i="3"/>
  <c r="G151" i="3"/>
  <c r="H151" i="3"/>
  <c r="E151" i="3"/>
  <c r="G152" i="3"/>
  <c r="H152" i="3"/>
  <c r="E152" i="3" s="1"/>
  <c r="G153" i="3"/>
  <c r="H153" i="3"/>
  <c r="E153" i="3" s="1"/>
  <c r="B153" i="3" s="1"/>
  <c r="G154" i="3"/>
  <c r="H154" i="3"/>
  <c r="G155" i="3"/>
  <c r="H155" i="3"/>
  <c r="E155" i="3"/>
  <c r="G156" i="3"/>
  <c r="H156" i="3"/>
  <c r="E156" i="3" s="1"/>
  <c r="G162" i="3"/>
  <c r="E162" i="3" s="1"/>
  <c r="B162" i="3" s="1"/>
  <c r="G166" i="3"/>
  <c r="E166" i="3" s="1"/>
  <c r="B166" i="3" s="1"/>
  <c r="G212" i="3"/>
  <c r="H212" i="3"/>
  <c r="E212" i="3" s="1"/>
  <c r="G260" i="3"/>
  <c r="H260" i="3"/>
  <c r="G263" i="3"/>
  <c r="H263" i="3"/>
  <c r="E263" i="3"/>
  <c r="G264" i="3"/>
  <c r="H264" i="3"/>
  <c r="G265" i="3"/>
  <c r="H265" i="3"/>
  <c r="E265" i="3" s="1"/>
  <c r="B265" i="3" s="1"/>
  <c r="G268" i="3"/>
  <c r="H268" i="3"/>
  <c r="E268" i="3"/>
  <c r="G269" i="3"/>
  <c r="H269" i="3"/>
  <c r="E269" i="3" s="1"/>
  <c r="G270" i="3"/>
  <c r="H270" i="3"/>
  <c r="E270" i="3" s="1"/>
  <c r="B270" i="3" s="1"/>
  <c r="G271" i="3"/>
  <c r="H271" i="3"/>
  <c r="G272" i="3"/>
  <c r="H272" i="3"/>
  <c r="E272" i="3"/>
  <c r="G273" i="3"/>
  <c r="H273" i="3"/>
  <c r="E273" i="3" s="1"/>
  <c r="G274" i="3"/>
  <c r="H274" i="3"/>
  <c r="E274" i="3" s="1"/>
  <c r="B274" i="3" s="1"/>
  <c r="G275" i="3"/>
  <c r="H275" i="3"/>
  <c r="G276" i="3"/>
  <c r="H276" i="3"/>
  <c r="E276" i="3"/>
  <c r="G277" i="3"/>
  <c r="H277" i="3"/>
  <c r="E277" i="3" s="1"/>
  <c r="G278" i="3"/>
  <c r="E278" i="3" s="1"/>
  <c r="G279" i="3"/>
  <c r="H279" i="3"/>
  <c r="G280" i="3"/>
  <c r="H280" i="3"/>
  <c r="E280" i="3"/>
  <c r="G283" i="3"/>
  <c r="H283" i="3"/>
  <c r="E283" i="3" s="1"/>
  <c r="B283" i="3" s="1"/>
  <c r="G285" i="3"/>
  <c r="H285" i="3"/>
  <c r="E285" i="3" s="1"/>
  <c r="B285" i="3" s="1"/>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9" i="3"/>
  <c r="F287" i="3"/>
  <c r="F286" i="3"/>
  <c r="F285" i="3"/>
  <c r="F284" i="3"/>
  <c r="F283" i="3"/>
  <c r="F282" i="3"/>
  <c r="F281" i="3"/>
  <c r="F280" i="3"/>
  <c r="B280" i="3" s="1"/>
  <c r="F279" i="3"/>
  <c r="F278" i="3"/>
  <c r="B278" i="3" s="1"/>
  <c r="F277" i="3"/>
  <c r="B277" i="3" s="1"/>
  <c r="F276" i="3"/>
  <c r="B276" i="3" s="1"/>
  <c r="F275" i="3"/>
  <c r="F274" i="3"/>
  <c r="F273" i="3"/>
  <c r="B273" i="3" s="1"/>
  <c r="F272" i="3"/>
  <c r="B272" i="3" s="1"/>
  <c r="F271" i="3"/>
  <c r="F270" i="3"/>
  <c r="F269" i="3"/>
  <c r="B269" i="3" s="1"/>
  <c r="F268" i="3"/>
  <c r="B268" i="3" s="1"/>
  <c r="F267" i="3"/>
  <c r="F266" i="3"/>
  <c r="F265" i="3"/>
  <c r="F264" i="3"/>
  <c r="F263" i="3"/>
  <c r="F262" i="3"/>
  <c r="L260" i="3"/>
  <c r="F260" i="3" s="1"/>
  <c r="L258" i="3"/>
  <c r="M258" i="3"/>
  <c r="F258" i="3" s="1"/>
  <c r="B258" i="3" s="1"/>
  <c r="L257" i="3"/>
  <c r="M257" i="3"/>
  <c r="F257" i="3"/>
  <c r="B257" i="3" s="1"/>
  <c r="L256" i="3"/>
  <c r="M256" i="3"/>
  <c r="F256" i="3" s="1"/>
  <c r="B256" i="3" s="1"/>
  <c r="L255" i="3"/>
  <c r="M255" i="3"/>
  <c r="F255" i="3"/>
  <c r="B255" i="3" s="1"/>
  <c r="L254" i="3"/>
  <c r="M254" i="3"/>
  <c r="F254" i="3" s="1"/>
  <c r="B254" i="3" s="1"/>
  <c r="L253" i="3"/>
  <c r="M253" i="3"/>
  <c r="F253" i="3"/>
  <c r="B253" i="3" s="1"/>
  <c r="L252" i="3"/>
  <c r="M252" i="3"/>
  <c r="F252" i="3" s="1"/>
  <c r="B252" i="3" s="1"/>
  <c r="L251" i="3"/>
  <c r="M251" i="3"/>
  <c r="F251" i="3"/>
  <c r="B251" i="3" s="1"/>
  <c r="L250" i="3"/>
  <c r="M250" i="3"/>
  <c r="F250" i="3" s="1"/>
  <c r="B250" i="3" s="1"/>
  <c r="L249" i="3"/>
  <c r="M249" i="3"/>
  <c r="F249" i="3"/>
  <c r="B249" i="3" s="1"/>
  <c r="L248" i="3"/>
  <c r="M248" i="3"/>
  <c r="F248" i="3" s="1"/>
  <c r="B248" i="3" s="1"/>
  <c r="L247" i="3"/>
  <c r="M247" i="3"/>
  <c r="F247" i="3"/>
  <c r="B247" i="3" s="1"/>
  <c r="L246" i="3"/>
  <c r="M246" i="3"/>
  <c r="F246" i="3" s="1"/>
  <c r="B246" i="3" s="1"/>
  <c r="L245" i="3"/>
  <c r="M245" i="3"/>
  <c r="F245" i="3"/>
  <c r="B245" i="3" s="1"/>
  <c r="L244" i="3"/>
  <c r="M244" i="3"/>
  <c r="F244" i="3" s="1"/>
  <c r="B244" i="3" s="1"/>
  <c r="L243" i="3"/>
  <c r="M243" i="3"/>
  <c r="F243" i="3"/>
  <c r="B243" i="3" s="1"/>
  <c r="L242" i="3"/>
  <c r="M242" i="3"/>
  <c r="F242" i="3" s="1"/>
  <c r="B242" i="3" s="1"/>
  <c r="L241" i="3"/>
  <c r="M241" i="3"/>
  <c r="F241" i="3"/>
  <c r="B241" i="3" s="1"/>
  <c r="L240" i="3"/>
  <c r="M240" i="3"/>
  <c r="F240" i="3" s="1"/>
  <c r="B240" i="3" s="1"/>
  <c r="L239" i="3"/>
  <c r="M239" i="3"/>
  <c r="F239" i="3"/>
  <c r="B239" i="3" s="1"/>
  <c r="L238" i="3"/>
  <c r="M238" i="3"/>
  <c r="F238" i="3" s="1"/>
  <c r="B238" i="3" s="1"/>
  <c r="L237" i="3"/>
  <c r="M237" i="3"/>
  <c r="F237" i="3"/>
  <c r="B237" i="3" s="1"/>
  <c r="L236" i="3"/>
  <c r="M236" i="3"/>
  <c r="F236" i="3" s="1"/>
  <c r="B236" i="3" s="1"/>
  <c r="L235" i="3"/>
  <c r="M235" i="3"/>
  <c r="F235" i="3"/>
  <c r="B235" i="3" s="1"/>
  <c r="L234" i="3"/>
  <c r="M234" i="3"/>
  <c r="F234" i="3" s="1"/>
  <c r="B234" i="3" s="1"/>
  <c r="L233" i="3"/>
  <c r="M233" i="3"/>
  <c r="F233" i="3"/>
  <c r="B233" i="3" s="1"/>
  <c r="L232" i="3"/>
  <c r="M232" i="3"/>
  <c r="F232" i="3" s="1"/>
  <c r="B232" i="3" s="1"/>
  <c r="L231" i="3"/>
  <c r="M231" i="3"/>
  <c r="F231" i="3"/>
  <c r="B231" i="3" s="1"/>
  <c r="L230" i="3"/>
  <c r="M230" i="3"/>
  <c r="F230" i="3" s="1"/>
  <c r="B230" i="3" s="1"/>
  <c r="L229" i="3"/>
  <c r="M229" i="3"/>
  <c r="F229" i="3"/>
  <c r="B229" i="3" s="1"/>
  <c r="L228" i="3"/>
  <c r="M228" i="3"/>
  <c r="F228" i="3" s="1"/>
  <c r="B228" i="3" s="1"/>
  <c r="L227" i="3"/>
  <c r="M227" i="3"/>
  <c r="F227" i="3"/>
  <c r="B227" i="3" s="1"/>
  <c r="L226" i="3"/>
  <c r="M226" i="3"/>
  <c r="F226" i="3" s="1"/>
  <c r="B226" i="3" s="1"/>
  <c r="L225" i="3"/>
  <c r="M225" i="3"/>
  <c r="F225" i="3"/>
  <c r="B225" i="3" s="1"/>
  <c r="L224" i="3"/>
  <c r="M224" i="3"/>
  <c r="F224" i="3" s="1"/>
  <c r="B224" i="3" s="1"/>
  <c r="L223" i="3"/>
  <c r="M223" i="3"/>
  <c r="F223" i="3"/>
  <c r="B223" i="3" s="1"/>
  <c r="L222" i="3"/>
  <c r="M222" i="3"/>
  <c r="F222" i="3" s="1"/>
  <c r="B222" i="3" s="1"/>
  <c r="L221" i="3"/>
  <c r="M221" i="3"/>
  <c r="F221" i="3"/>
  <c r="B221" i="3" s="1"/>
  <c r="L220" i="3"/>
  <c r="M220" i="3"/>
  <c r="F220" i="3" s="1"/>
  <c r="B220" i="3" s="1"/>
  <c r="L219" i="3"/>
  <c r="M219" i="3"/>
  <c r="F219" i="3"/>
  <c r="B219" i="3" s="1"/>
  <c r="L218" i="3"/>
  <c r="M218" i="3"/>
  <c r="F218" i="3" s="1"/>
  <c r="B218" i="3" s="1"/>
  <c r="L217" i="3"/>
  <c r="M217" i="3"/>
  <c r="F217" i="3"/>
  <c r="B217" i="3" s="1"/>
  <c r="L216" i="3"/>
  <c r="M216" i="3"/>
  <c r="F216" i="3" s="1"/>
  <c r="B216" i="3" s="1"/>
  <c r="L215" i="3"/>
  <c r="M215" i="3"/>
  <c r="F215" i="3"/>
  <c r="B215" i="3" s="1"/>
  <c r="L214" i="3"/>
  <c r="M214" i="3"/>
  <c r="F214" i="3" s="1"/>
  <c r="B214" i="3" s="1"/>
  <c r="L213" i="3"/>
  <c r="M213" i="3"/>
  <c r="F213" i="3"/>
  <c r="B213" i="3" s="1"/>
  <c r="F212" i="3"/>
  <c r="F211" i="3"/>
  <c r="B211" i="3" s="1"/>
  <c r="L210" i="3"/>
  <c r="M210" i="3"/>
  <c r="F210" i="3" s="1"/>
  <c r="B210" i="3" s="1"/>
  <c r="L209" i="3"/>
  <c r="F209" i="3" s="1"/>
  <c r="L208" i="3"/>
  <c r="F208" i="3"/>
  <c r="B208" i="3" s="1"/>
  <c r="L207" i="3"/>
  <c r="M207" i="3"/>
  <c r="L206" i="3"/>
  <c r="M206" i="3"/>
  <c r="F206" i="3" s="1"/>
  <c r="B206" i="3" s="1"/>
  <c r="L205" i="3"/>
  <c r="M205" i="3"/>
  <c r="L204" i="3"/>
  <c r="M204" i="3"/>
  <c r="F204" i="3" s="1"/>
  <c r="B204" i="3" s="1"/>
  <c r="L203" i="3"/>
  <c r="M203" i="3"/>
  <c r="L202" i="3"/>
  <c r="M202" i="3"/>
  <c r="F202" i="3"/>
  <c r="B202" i="3" s="1"/>
  <c r="L201" i="3"/>
  <c r="M201" i="3"/>
  <c r="L200" i="3"/>
  <c r="M200" i="3"/>
  <c r="F200" i="3"/>
  <c r="B200" i="3" s="1"/>
  <c r="L199" i="3"/>
  <c r="M199" i="3"/>
  <c r="F199" i="3" s="1"/>
  <c r="B199" i="3" s="1"/>
  <c r="B156" i="3"/>
  <c r="B155" i="3"/>
  <c r="B152" i="3"/>
  <c r="B151" i="3"/>
  <c r="B148" i="3"/>
  <c r="B147" i="3"/>
  <c r="B145" i="3"/>
  <c r="B143" i="3"/>
  <c r="B141" i="3"/>
  <c r="B138" i="3"/>
  <c r="B136" i="3"/>
  <c r="B134" i="3"/>
  <c r="B133" i="3"/>
  <c r="B130" i="3"/>
  <c r="B129" i="3"/>
  <c r="B126" i="3"/>
  <c r="B125" i="3"/>
  <c r="B122" i="3"/>
  <c r="B121" i="3"/>
  <c r="B118" i="3"/>
  <c r="B117" i="3"/>
  <c r="B114" i="3"/>
  <c r="B113" i="3"/>
  <c r="B110" i="3"/>
  <c r="B109" i="3"/>
  <c r="B106" i="3"/>
  <c r="B105" i="3"/>
  <c r="B102" i="3"/>
  <c r="B101" i="3"/>
  <c r="B98" i="3"/>
  <c r="B97" i="3"/>
  <c r="B93" i="3"/>
  <c r="B90" i="3"/>
  <c r="B89" i="3"/>
  <c r="B86" i="3"/>
  <c r="B85" i="3"/>
  <c r="B82" i="3"/>
  <c r="B81" i="3"/>
  <c r="B78" i="3"/>
  <c r="B77" i="3"/>
  <c r="B74" i="3"/>
  <c r="B73" i="3"/>
  <c r="B70" i="3"/>
  <c r="B69" i="3"/>
  <c r="B66" i="3"/>
  <c r="B65" i="3"/>
  <c r="B62" i="3"/>
  <c r="B61" i="3"/>
  <c r="B58" i="3"/>
  <c r="B54" i="3"/>
  <c r="B53" i="3"/>
  <c r="B50" i="3"/>
  <c r="B49" i="3"/>
  <c r="B46" i="3"/>
  <c r="B38" i="3"/>
  <c r="B37" i="3"/>
  <c r="B28" i="3"/>
  <c r="L7" i="3"/>
  <c r="F7" i="3" s="1"/>
  <c r="B5" i="3"/>
  <c r="F261" i="3"/>
  <c r="F297" i="3"/>
  <c r="F288" i="3"/>
  <c r="A3" i="30"/>
  <c r="A3" i="33"/>
  <c r="A3" i="36"/>
  <c r="A3" i="1"/>
  <c r="A3" i="27"/>
  <c r="D101" i="30"/>
  <c r="C1557" i="37" s="1"/>
  <c r="I59" i="42"/>
  <c r="B59" i="42"/>
  <c r="D49" i="30"/>
  <c r="C1505" i="37" s="1"/>
  <c r="D55" i="30"/>
  <c r="C1511" i="37" s="1"/>
  <c r="D60" i="30"/>
  <c r="C1516" i="37" s="1"/>
  <c r="D65" i="30"/>
  <c r="C1521" i="37" s="1"/>
  <c r="D70" i="30"/>
  <c r="C1526" i="37" s="1"/>
  <c r="D75" i="30"/>
  <c r="C1531" i="37" s="1"/>
  <c r="D80" i="30"/>
  <c r="C1536" i="37" s="1"/>
  <c r="D85" i="30"/>
  <c r="C1541" i="37" s="1"/>
  <c r="D90" i="30"/>
  <c r="C1546" i="37" s="1"/>
  <c r="D95" i="30"/>
  <c r="C1551" i="37" s="1"/>
  <c r="I58" i="42"/>
  <c r="B58" i="42"/>
  <c r="D15" i="30"/>
  <c r="C1471" i="37" s="1"/>
  <c r="D24" i="30"/>
  <c r="C1480" i="37" s="1"/>
  <c r="D32" i="30"/>
  <c r="C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H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H1426" i="37" s="1"/>
  <c r="D21" i="33"/>
  <c r="C1433" i="37" s="1"/>
  <c r="D13" i="33"/>
  <c r="C1425" i="37" s="1"/>
  <c r="D30" i="33"/>
  <c r="C1442" i="37" s="1"/>
  <c r="D37" i="33"/>
  <c r="C1449" i="37" s="1"/>
  <c r="E14" i="33"/>
  <c r="D1426" i="37" s="1"/>
  <c r="E21" i="33"/>
  <c r="D1433" i="37" s="1"/>
  <c r="E30" i="33"/>
  <c r="D1442" i="37" s="1"/>
  <c r="E37" i="33"/>
  <c r="D1449" i="37" s="1"/>
  <c r="D46" i="33"/>
  <c r="C1458" i="37" s="1"/>
  <c r="H1458" i="37" s="1"/>
  <c r="D51" i="33"/>
  <c r="C1463" i="37" s="1"/>
  <c r="D45" i="33"/>
  <c r="C1457" i="37" s="1"/>
  <c r="E46" i="33"/>
  <c r="D1458" i="37" s="1"/>
  <c r="E51" i="33"/>
  <c r="D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E254" i="27"/>
  <c r="D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E151" i="27"/>
  <c r="F150" i="27"/>
  <c r="F149" i="27"/>
  <c r="F148" i="27"/>
  <c r="D147" i="27"/>
  <c r="C1112" i="37" s="1"/>
  <c r="E147" i="27"/>
  <c r="D1112" i="37" s="1"/>
  <c r="F146" i="27"/>
  <c r="F145" i="27"/>
  <c r="F144" i="27"/>
  <c r="F143" i="27"/>
  <c r="F142" i="27"/>
  <c r="F141" i="27"/>
  <c r="D140" i="27"/>
  <c r="C1105" i="37" s="1"/>
  <c r="E140" i="27"/>
  <c r="D1105" i="37" s="1"/>
  <c r="E139" i="27"/>
  <c r="D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E76" i="27"/>
  <c r="D1041" i="37" s="1"/>
  <c r="E75" i="27"/>
  <c r="D1040" i="37" s="1"/>
  <c r="F73" i="27"/>
  <c r="F72" i="27"/>
  <c r="F71" i="27"/>
  <c r="F70" i="27"/>
  <c r="D69" i="27"/>
  <c r="C1034" i="37" s="1"/>
  <c r="E69" i="27"/>
  <c r="D1034" i="37" s="1"/>
  <c r="F68" i="27"/>
  <c r="F67" i="27"/>
  <c r="F66" i="27"/>
  <c r="F65" i="27"/>
  <c r="F64" i="27"/>
  <c r="F63" i="27"/>
  <c r="D62" i="27"/>
  <c r="C1027" i="37" s="1"/>
  <c r="F62" i="27"/>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C568" i="37" s="1"/>
  <c r="D570" i="1"/>
  <c r="C558" i="37" s="1"/>
  <c r="D584" i="1"/>
  <c r="C572" i="37" s="1"/>
  <c r="D588" i="1"/>
  <c r="C576" i="37" s="1"/>
  <c r="D590" i="1"/>
  <c r="C578" i="37" s="1"/>
  <c r="D593" i="1"/>
  <c r="C581" i="37" s="1"/>
  <c r="D597" i="1"/>
  <c r="D602" i="1"/>
  <c r="C590" i="37" s="1"/>
  <c r="D606" i="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32" i="1"/>
  <c r="C22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62" i="1"/>
  <c r="C450" i="37" s="1"/>
  <c r="D476" i="1"/>
  <c r="C464" i="37" s="1"/>
  <c r="D481" i="1"/>
  <c r="C469" i="37" s="1"/>
  <c r="D484" i="1"/>
  <c r="C472" i="37" s="1"/>
  <c r="D475" i="1"/>
  <c r="C463" i="37" s="1"/>
  <c r="D488" i="1"/>
  <c r="C476" i="37" s="1"/>
  <c r="D493" i="1"/>
  <c r="C481" i="37" s="1"/>
  <c r="D498" i="1"/>
  <c r="C486" i="37" s="1"/>
  <c r="D505" i="1"/>
  <c r="C493" i="37" s="1"/>
  <c r="D510" i="1"/>
  <c r="C498" i="37" s="1"/>
  <c r="D487" i="1"/>
  <c r="C475" i="37" s="1"/>
  <c r="D519" i="1"/>
  <c r="C507" i="37" s="1"/>
  <c r="D522" i="1"/>
  <c r="C510" i="37" s="1"/>
  <c r="D525" i="1"/>
  <c r="D528" i="1"/>
  <c r="C516" i="37" s="1"/>
  <c r="D14" i="1"/>
  <c r="D23" i="1"/>
  <c r="D13" i="1" s="1"/>
  <c r="D29" i="1"/>
  <c r="C19" i="37" s="1"/>
  <c r="D35" i="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68" i="1"/>
  <c r="D258"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399" i="1"/>
  <c r="D388"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62" i="1"/>
  <c r="D450" i="37" s="1"/>
  <c r="E476" i="1"/>
  <c r="D464" i="37" s="1"/>
  <c r="E481" i="1"/>
  <c r="D469" i="37" s="1"/>
  <c r="E484" i="1"/>
  <c r="D472" i="37" s="1"/>
  <c r="E475" i="1"/>
  <c r="D463" i="37" s="1"/>
  <c r="E488" i="1"/>
  <c r="D476" i="37" s="1"/>
  <c r="E493" i="1"/>
  <c r="D481" i="37" s="1"/>
  <c r="E498" i="1"/>
  <c r="D486" i="37" s="1"/>
  <c r="E505" i="1"/>
  <c r="D493" i="37" s="1"/>
  <c r="E510" i="1"/>
  <c r="D498" i="37" s="1"/>
  <c r="E487" i="1"/>
  <c r="D475"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47" i="1"/>
  <c r="D336" i="37" s="1"/>
  <c r="E351" i="1"/>
  <c r="D340" i="37" s="1"/>
  <c r="E420" i="1"/>
  <c r="D409" i="37" s="1"/>
  <c r="E419" i="1"/>
  <c r="D408" i="37" s="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s="1"/>
  <c r="F421" i="1"/>
  <c r="E421" i="1"/>
  <c r="D410" i="37" s="1"/>
  <c r="F419"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6" i="1"/>
  <c r="F75"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J54" i="42"/>
  <c r="F125" i="36" l="1"/>
  <c r="H156" i="37"/>
  <c r="H1026" i="37"/>
  <c r="H1214" i="37"/>
  <c r="H1209" i="37"/>
  <c r="G671" i="37"/>
  <c r="G666" i="37"/>
  <c r="H287" i="37"/>
  <c r="H1207" i="37"/>
  <c r="E30" i="3"/>
  <c r="B30" i="3" s="1"/>
  <c r="H628" i="37"/>
  <c r="H1231" i="37"/>
  <c r="E264" i="3"/>
  <c r="B264" i="3" s="1"/>
  <c r="H363" i="37"/>
  <c r="F243" i="27"/>
  <c r="G1054" i="37"/>
  <c r="F247" i="27"/>
  <c r="B263" i="3"/>
  <c r="E647" i="1"/>
  <c r="D635" i="37" s="1"/>
  <c r="H402" i="37"/>
  <c r="G365" i="37"/>
  <c r="G363" i="37"/>
  <c r="F372" i="1"/>
  <c r="E366" i="1"/>
  <c r="D355" i="37" s="1"/>
  <c r="H1257" i="37"/>
  <c r="H849" i="37"/>
  <c r="G669" i="37"/>
  <c r="G665" i="37"/>
  <c r="G651" i="37"/>
  <c r="H209" i="37"/>
  <c r="F196" i="1"/>
  <c r="H170" i="37"/>
  <c r="H184" i="37"/>
  <c r="G183" i="37"/>
  <c r="G182" i="37"/>
  <c r="G181" i="37"/>
  <c r="H180" i="37"/>
  <c r="G179" i="37"/>
  <c r="H178" i="37"/>
  <c r="G177" i="37"/>
  <c r="H176" i="37"/>
  <c r="H171" i="37"/>
  <c r="F177" i="1"/>
  <c r="G166" i="37"/>
  <c r="G164" i="37"/>
  <c r="F172" i="1"/>
  <c r="G160" i="37"/>
  <c r="G78" i="37"/>
  <c r="G73" i="37"/>
  <c r="F77" i="1"/>
  <c r="E56" i="1"/>
  <c r="D46" i="37" s="1"/>
  <c r="H1542" i="37"/>
  <c r="H1560" i="37"/>
  <c r="H1478" i="37"/>
  <c r="H1472" i="37"/>
  <c r="G1211" i="37"/>
  <c r="G1209" i="37"/>
  <c r="G1203" i="37"/>
  <c r="G1202" i="37"/>
  <c r="G1151" i="37"/>
  <c r="G1150" i="37"/>
  <c r="G1146" i="37"/>
  <c r="H1141" i="37"/>
  <c r="G1137" i="37"/>
  <c r="G1055" i="37"/>
  <c r="G1056" i="37"/>
  <c r="F58" i="27"/>
  <c r="G991" i="37"/>
  <c r="G992" i="37"/>
  <c r="G993" i="37"/>
  <c r="G997" i="37"/>
  <c r="G999" i="37"/>
  <c r="K59" i="42"/>
  <c r="H1522" i="37"/>
  <c r="H1477" i="37"/>
  <c r="F74" i="1"/>
  <c r="F205" i="3"/>
  <c r="B205" i="3" s="1"/>
  <c r="G654" i="37"/>
  <c r="E29" i="3"/>
  <c r="B29" i="3" s="1"/>
  <c r="G646" i="37"/>
  <c r="G644" i="37"/>
  <c r="D646" i="1"/>
  <c r="G368" i="37"/>
  <c r="D366" i="1"/>
  <c r="G362" i="37"/>
  <c r="F420" i="1"/>
  <c r="F218" i="1"/>
  <c r="E47" i="3"/>
  <c r="B47" i="3" s="1"/>
  <c r="F207" i="3"/>
  <c r="B207" i="3" s="1"/>
  <c r="G184" i="37"/>
  <c r="E43" i="3"/>
  <c r="B43" i="3" s="1"/>
  <c r="G180" i="37"/>
  <c r="G178" i="37"/>
  <c r="F185" i="1"/>
  <c r="G176" i="37"/>
  <c r="G165" i="37"/>
  <c r="G163" i="37"/>
  <c r="F167" i="1"/>
  <c r="G159" i="37"/>
  <c r="D160" i="1"/>
  <c r="F161" i="1"/>
  <c r="F142" i="1"/>
  <c r="F138" i="1"/>
  <c r="F135" i="1"/>
  <c r="F203" i="3"/>
  <c r="B203" i="3" s="1"/>
  <c r="G134" i="37"/>
  <c r="G133" i="37"/>
  <c r="G130" i="37"/>
  <c r="G129" i="37"/>
  <c r="H126" i="37"/>
  <c r="G119" i="37"/>
  <c r="G117" i="37"/>
  <c r="E35" i="3"/>
  <c r="B35" i="3" s="1"/>
  <c r="E34" i="3"/>
  <c r="B34" i="3" s="1"/>
  <c r="F201" i="3"/>
  <c r="B201" i="3" s="1"/>
  <c r="C3" i="37"/>
  <c r="F13" i="1"/>
  <c r="C616" i="37"/>
  <c r="F628" i="1"/>
  <c r="H1449" i="37"/>
  <c r="E279" i="3"/>
  <c r="B279" i="3" s="1"/>
  <c r="E275" i="3"/>
  <c r="B275" i="3" s="1"/>
  <c r="E271" i="3"/>
  <c r="B271" i="3" s="1"/>
  <c r="E154" i="3"/>
  <c r="B154" i="3" s="1"/>
  <c r="E150" i="3"/>
  <c r="B150" i="3" s="1"/>
  <c r="E132" i="3"/>
  <c r="B132" i="3" s="1"/>
  <c r="E128" i="3"/>
  <c r="B128" i="3" s="1"/>
  <c r="E124" i="3"/>
  <c r="B124" i="3" s="1"/>
  <c r="E120" i="3"/>
  <c r="B120" i="3" s="1"/>
  <c r="E116" i="3"/>
  <c r="B116" i="3" s="1"/>
  <c r="E112" i="3"/>
  <c r="B112" i="3" s="1"/>
  <c r="E108" i="3"/>
  <c r="B108" i="3" s="1"/>
  <c r="E104" i="3"/>
  <c r="B104" i="3" s="1"/>
  <c r="E100" i="3"/>
  <c r="B100" i="3" s="1"/>
  <c r="E96" i="3"/>
  <c r="B96" i="3" s="1"/>
  <c r="E92" i="3"/>
  <c r="B92" i="3" s="1"/>
  <c r="E88" i="3"/>
  <c r="B88" i="3" s="1"/>
  <c r="E84" i="3"/>
  <c r="B84" i="3" s="1"/>
  <c r="E80" i="3"/>
  <c r="B80" i="3" s="1"/>
  <c r="E76" i="3"/>
  <c r="B76" i="3" s="1"/>
  <c r="E72" i="3"/>
  <c r="B72" i="3" s="1"/>
  <c r="E68" i="3"/>
  <c r="B68" i="3" s="1"/>
  <c r="E64" i="3"/>
  <c r="B64" i="3" s="1"/>
  <c r="E60" i="3"/>
  <c r="B60" i="3" s="1"/>
  <c r="E56" i="3"/>
  <c r="B56" i="3" s="1"/>
  <c r="E52" i="3"/>
  <c r="B52" i="3" s="1"/>
  <c r="E48" i="3"/>
  <c r="B48" i="3" s="1"/>
  <c r="E44" i="3"/>
  <c r="B44" i="3" s="1"/>
  <c r="E40" i="3"/>
  <c r="B40" i="3" s="1"/>
  <c r="E36" i="3"/>
  <c r="B36" i="3" s="1"/>
  <c r="E32" i="3"/>
  <c r="B32" i="3" s="1"/>
  <c r="E27" i="3"/>
  <c r="B27" i="3" s="1"/>
  <c r="I7" i="3"/>
  <c r="H1491" i="37"/>
  <c r="H1495" i="37"/>
  <c r="H1498" i="37"/>
  <c r="H1502" i="37"/>
  <c r="H1509" i="37"/>
  <c r="H1515" i="37"/>
  <c r="H1520" i="37"/>
  <c r="H1525" i="37"/>
  <c r="H1530" i="37"/>
  <c r="H1535" i="37"/>
  <c r="H1540" i="37"/>
  <c r="H1545" i="37"/>
  <c r="H1550" i="37"/>
  <c r="H1555" i="37"/>
  <c r="H1558" i="37"/>
  <c r="G1559" i="37"/>
  <c r="G1553" i="37"/>
  <c r="G1547" i="37"/>
  <c r="G1543" i="37"/>
  <c r="G1537" i="37"/>
  <c r="G1533" i="37"/>
  <c r="G1527" i="37"/>
  <c r="G1523" i="37"/>
  <c r="G1517" i="37"/>
  <c r="G1513" i="37"/>
  <c r="G1507" i="37"/>
  <c r="G1499" i="37"/>
  <c r="G1493" i="37"/>
  <c r="G1489" i="37"/>
  <c r="G1485" i="37"/>
  <c r="G1347" i="37"/>
  <c r="G1345" i="37"/>
  <c r="G1335" i="37"/>
  <c r="G1333" i="37"/>
  <c r="G1323" i="37"/>
  <c r="G1309" i="37"/>
  <c r="G1307" i="37"/>
  <c r="G1305" i="37"/>
  <c r="G1293" i="37"/>
  <c r="E646" i="1"/>
  <c r="D634" i="37" s="1"/>
  <c r="E116" i="1"/>
  <c r="E85" i="1"/>
  <c r="E50" i="1"/>
  <c r="D40" i="37" s="1"/>
  <c r="E13" i="1"/>
  <c r="D3" i="37" s="1"/>
  <c r="E424" i="1"/>
  <c r="D412" i="37" s="1"/>
  <c r="E354" i="1"/>
  <c r="E232" i="1"/>
  <c r="D222" i="37" s="1"/>
  <c r="E204" i="1"/>
  <c r="D194" i="37" s="1"/>
  <c r="E171" i="1"/>
  <c r="D161" i="37" s="1"/>
  <c r="E583" i="1"/>
  <c r="D571" i="37" s="1"/>
  <c r="D647" i="1"/>
  <c r="D347" i="1"/>
  <c r="D314" i="1"/>
  <c r="D50" i="1"/>
  <c r="D268" i="1"/>
  <c r="D596" i="1"/>
  <c r="F655" i="1"/>
  <c r="D75" i="27"/>
  <c r="C1040" i="37" s="1"/>
  <c r="F76" i="27"/>
  <c r="D123" i="27"/>
  <c r="C1088" i="37" s="1"/>
  <c r="F124" i="27"/>
  <c r="D139" i="27"/>
  <c r="C1104" i="37" s="1"/>
  <c r="F140" i="27"/>
  <c r="D151" i="27"/>
  <c r="F154" i="27"/>
  <c r="F195" i="27"/>
  <c r="F221" i="27"/>
  <c r="F231" i="27"/>
  <c r="D254" i="27"/>
  <c r="C1219" i="37" s="1"/>
  <c r="F255" i="27"/>
  <c r="E29" i="33"/>
  <c r="D13" i="30"/>
  <c r="C1469" i="37" s="1"/>
  <c r="H1469" i="37" s="1"/>
  <c r="B212" i="3"/>
  <c r="G1466" i="37"/>
  <c r="I1466" i="37" s="1"/>
  <c r="G1464" i="37"/>
  <c r="I1464" i="37" s="1"/>
  <c r="G1462" i="37"/>
  <c r="I1462" i="37" s="1"/>
  <c r="G1460" i="37"/>
  <c r="I1460" i="37" s="1"/>
  <c r="G1456" i="37"/>
  <c r="I1456" i="37" s="1"/>
  <c r="G1454" i="37"/>
  <c r="I1454" i="37" s="1"/>
  <c r="G1452" i="37"/>
  <c r="I1452" i="37" s="1"/>
  <c r="G1450" i="37"/>
  <c r="I1450" i="37" s="1"/>
  <c r="G1448" i="37"/>
  <c r="I1448" i="37" s="1"/>
  <c r="G1446" i="37"/>
  <c r="I1446" i="37" s="1"/>
  <c r="G1444" i="37"/>
  <c r="I1444" i="37" s="1"/>
  <c r="G1440" i="37"/>
  <c r="I1440" i="37" s="1"/>
  <c r="G1438" i="37"/>
  <c r="I1438" i="37" s="1"/>
  <c r="G1436" i="37"/>
  <c r="I1436" i="37" s="1"/>
  <c r="G1434" i="37"/>
  <c r="I1434" i="37" s="1"/>
  <c r="G1432" i="37"/>
  <c r="I1432" i="37" s="1"/>
  <c r="G1430" i="37"/>
  <c r="I1430" i="37" s="1"/>
  <c r="G1428" i="37"/>
  <c r="I1428" i="37" s="1"/>
  <c r="G1422" i="37"/>
  <c r="G1420" i="37"/>
  <c r="G1418" i="37"/>
  <c r="G1416" i="37"/>
  <c r="G1414" i="37"/>
  <c r="G1410" i="37"/>
  <c r="G1408" i="37"/>
  <c r="G1406" i="37"/>
  <c r="G1402" i="37"/>
  <c r="G1398" i="37"/>
  <c r="G1394" i="37"/>
  <c r="G1392" i="37"/>
  <c r="G1390" i="37"/>
  <c r="G1388" i="37"/>
  <c r="G1386" i="37"/>
  <c r="G1384" i="37"/>
  <c r="G1382" i="37"/>
  <c r="G1380" i="37"/>
  <c r="G1378" i="37"/>
  <c r="G1374" i="37"/>
  <c r="G1370" i="37"/>
  <c r="G1368" i="37"/>
  <c r="G1366" i="37"/>
  <c r="G1362" i="37"/>
  <c r="G1360" i="37"/>
  <c r="G1358" i="37"/>
  <c r="G1346" i="37"/>
  <c r="G1344" i="37"/>
  <c r="G1334" i="37"/>
  <c r="G1324" i="37"/>
  <c r="G1322" i="37"/>
  <c r="G1308" i="37"/>
  <c r="G1306" i="37"/>
  <c r="G1294" i="37"/>
  <c r="G986" i="37"/>
  <c r="G982" i="37"/>
  <c r="G980" i="37"/>
  <c r="G1483" i="37"/>
  <c r="G1479" i="37"/>
  <c r="G1475" i="37"/>
  <c r="G1467" i="37"/>
  <c r="I1467" i="37" s="1"/>
  <c r="G1465" i="37"/>
  <c r="I1465" i="37" s="1"/>
  <c r="G1461" i="37"/>
  <c r="I1461" i="37" s="1"/>
  <c r="G1459" i="37"/>
  <c r="I1459" i="37" s="1"/>
  <c r="G1455" i="37"/>
  <c r="I1455" i="37" s="1"/>
  <c r="G1453" i="37"/>
  <c r="I1453" i="37" s="1"/>
  <c r="G1451" i="37"/>
  <c r="I1451" i="37" s="1"/>
  <c r="G1447" i="37"/>
  <c r="I1447" i="37" s="1"/>
  <c r="G1445" i="37"/>
  <c r="I1445" i="37" s="1"/>
  <c r="G1443" i="37"/>
  <c r="I1443" i="37" s="1"/>
  <c r="G1439" i="37"/>
  <c r="I1439" i="37" s="1"/>
  <c r="G1437" i="37"/>
  <c r="I1437" i="37" s="1"/>
  <c r="G1435" i="37"/>
  <c r="I1435" i="37" s="1"/>
  <c r="G1431" i="37"/>
  <c r="I1431" i="37" s="1"/>
  <c r="G1429" i="37"/>
  <c r="I1429" i="37" s="1"/>
  <c r="G1427" i="37"/>
  <c r="I1427" i="37" s="1"/>
  <c r="G295" i="3" s="1"/>
  <c r="E295" i="3" s="1"/>
  <c r="B295" i="3" s="1"/>
  <c r="G1421" i="37"/>
  <c r="G1419" i="37"/>
  <c r="G1417" i="37"/>
  <c r="G1415" i="37"/>
  <c r="G1413" i="37"/>
  <c r="G1409" i="37"/>
  <c r="G1407" i="37"/>
  <c r="G1405" i="37"/>
  <c r="G1403" i="37"/>
  <c r="G1401" i="37"/>
  <c r="G1399" i="37"/>
  <c r="G1395" i="37"/>
  <c r="G1393" i="37"/>
  <c r="G1391" i="37"/>
  <c r="G1387" i="37"/>
  <c r="G1385" i="37"/>
  <c r="G1383" i="37"/>
  <c r="G1379" i="37"/>
  <c r="G1377" i="37"/>
  <c r="G1375" i="37"/>
  <c r="G1373" i="37"/>
  <c r="G1369" i="37"/>
  <c r="G1367" i="37"/>
  <c r="G1365" i="37"/>
  <c r="G1363" i="37"/>
  <c r="G1361" i="37"/>
  <c r="G1359" i="37"/>
  <c r="G985" i="37"/>
  <c r="G981" i="37"/>
  <c r="G253" i="37"/>
  <c r="G251" i="37"/>
  <c r="G249" i="37"/>
  <c r="G245" i="37"/>
  <c r="G243" i="37"/>
  <c r="G237" i="37"/>
  <c r="G231" i="37"/>
  <c r="G225" i="37"/>
  <c r="G221" i="37"/>
  <c r="G219" i="37"/>
  <c r="G207" i="37"/>
  <c r="G205" i="37"/>
  <c r="G203" i="37"/>
  <c r="G201" i="37"/>
  <c r="G252" i="37"/>
  <c r="G250" i="37"/>
  <c r="G246" i="37"/>
  <c r="G244" i="37"/>
  <c r="G238" i="37"/>
  <c r="G236" i="37"/>
  <c r="G230" i="37"/>
  <c r="G224" i="37"/>
  <c r="G220" i="37"/>
  <c r="G218" i="37"/>
  <c r="G206" i="37"/>
  <c r="G204" i="37"/>
  <c r="G202" i="37"/>
  <c r="J7" i="3"/>
  <c r="E7" i="3"/>
  <c r="E260" i="3"/>
  <c r="B260" i="3" s="1"/>
  <c r="G164" i="3"/>
  <c r="E164" i="3" s="1"/>
  <c r="B164" i="3" s="1"/>
  <c r="T158" i="3"/>
  <c r="C131" i="37"/>
  <c r="B7" i="3"/>
  <c r="F4" i="3"/>
  <c r="B209" i="3"/>
  <c r="E302" i="1"/>
  <c r="E147" i="1"/>
  <c r="D137" i="37" s="1"/>
  <c r="E141" i="1"/>
  <c r="D131" i="37" s="1"/>
  <c r="E134" i="1"/>
  <c r="E223" i="1"/>
  <c r="D213" i="37" s="1"/>
  <c r="E160" i="1"/>
  <c r="H24" i="3" s="1"/>
  <c r="E628" i="1"/>
  <c r="D616" i="37" s="1"/>
  <c r="E596" i="1"/>
  <c r="D584" i="37" s="1"/>
  <c r="D594" i="37"/>
  <c r="H139" i="3"/>
  <c r="E570" i="1"/>
  <c r="G408" i="37"/>
  <c r="H408" i="37"/>
  <c r="G340" i="37"/>
  <c r="H340" i="37"/>
  <c r="G337" i="37"/>
  <c r="H337" i="37"/>
  <c r="G331" i="37"/>
  <c r="H331" i="37"/>
  <c r="G323" i="37"/>
  <c r="H323" i="37"/>
  <c r="G309" i="37"/>
  <c r="H309" i="37"/>
  <c r="D302" i="1"/>
  <c r="G292" i="37"/>
  <c r="H292" i="37"/>
  <c r="D147" i="1"/>
  <c r="D134" i="1"/>
  <c r="G125" i="37"/>
  <c r="H125" i="37"/>
  <c r="G120" i="37"/>
  <c r="H120" i="37"/>
  <c r="G107" i="37"/>
  <c r="H107" i="37"/>
  <c r="G99" i="37"/>
  <c r="H99" i="37"/>
  <c r="G84" i="37"/>
  <c r="H84" i="37"/>
  <c r="D56" i="1"/>
  <c r="G67" i="37"/>
  <c r="H67" i="37"/>
  <c r="H61" i="37"/>
  <c r="H55" i="37"/>
  <c r="H47" i="37"/>
  <c r="H41" i="37"/>
  <c r="H36" i="37"/>
  <c r="C25" i="37"/>
  <c r="H25" i="37" s="1"/>
  <c r="G170" i="3"/>
  <c r="E170" i="3" s="1"/>
  <c r="B170" i="3" s="1"/>
  <c r="C13" i="37"/>
  <c r="H13" i="37" s="1"/>
  <c r="G179" i="3"/>
  <c r="E179" i="3" s="1"/>
  <c r="B179" i="3" s="1"/>
  <c r="G183" i="3"/>
  <c r="E183" i="3" s="1"/>
  <c r="B183" i="3" s="1"/>
  <c r="G161" i="3"/>
  <c r="E161" i="3" s="1"/>
  <c r="B161" i="3" s="1"/>
  <c r="G171" i="3"/>
  <c r="E171" i="3" s="1"/>
  <c r="B171" i="3" s="1"/>
  <c r="G516" i="37"/>
  <c r="H516" i="37"/>
  <c r="G510" i="37"/>
  <c r="H510" i="37"/>
  <c r="G475" i="37"/>
  <c r="H475" i="37"/>
  <c r="G493" i="37"/>
  <c r="H493" i="37"/>
  <c r="G481" i="37"/>
  <c r="H481" i="37"/>
  <c r="G463" i="37"/>
  <c r="H463" i="37"/>
  <c r="G469" i="37"/>
  <c r="H469" i="37"/>
  <c r="G450" i="37"/>
  <c r="H450" i="37"/>
  <c r="H163" i="3"/>
  <c r="C457" i="37"/>
  <c r="G163" i="3"/>
  <c r="C451" i="37"/>
  <c r="G172" i="3"/>
  <c r="E172" i="3" s="1"/>
  <c r="B172" i="3" s="1"/>
  <c r="G446" i="37"/>
  <c r="H446" i="37"/>
  <c r="G433" i="37"/>
  <c r="H433" i="37"/>
  <c r="G421" i="37"/>
  <c r="H421" i="37"/>
  <c r="C413" i="37"/>
  <c r="G176" i="3"/>
  <c r="E176" i="3" s="1"/>
  <c r="B176" i="3" s="1"/>
  <c r="G180" i="3"/>
  <c r="E180" i="3" s="1"/>
  <c r="B180" i="3" s="1"/>
  <c r="G184" i="3"/>
  <c r="E184" i="3" s="1"/>
  <c r="B184" i="3" s="1"/>
  <c r="G188" i="3"/>
  <c r="E188" i="3" s="1"/>
  <c r="B188" i="3" s="1"/>
  <c r="G196" i="3"/>
  <c r="E196" i="3" s="1"/>
  <c r="B196" i="3" s="1"/>
  <c r="G394" i="37"/>
  <c r="H394" i="37"/>
  <c r="G388" i="37"/>
  <c r="H388" i="37"/>
  <c r="G380" i="37"/>
  <c r="H380" i="37"/>
  <c r="G370" i="37"/>
  <c r="H370" i="37"/>
  <c r="G356" i="37"/>
  <c r="H356" i="37"/>
  <c r="G348" i="37"/>
  <c r="H348" i="37"/>
  <c r="G280" i="37"/>
  <c r="H280" i="37"/>
  <c r="G267" i="37"/>
  <c r="H267" i="37"/>
  <c r="G259" i="37"/>
  <c r="H259" i="37"/>
  <c r="G254" i="37"/>
  <c r="H254" i="37"/>
  <c r="G222" i="37"/>
  <c r="H222" i="37"/>
  <c r="G239" i="37"/>
  <c r="H239" i="37"/>
  <c r="G232" i="37"/>
  <c r="H232" i="37"/>
  <c r="G226" i="37"/>
  <c r="H226" i="37"/>
  <c r="G213" i="37"/>
  <c r="H213" i="37"/>
  <c r="G214" i="37"/>
  <c r="H214" i="37"/>
  <c r="G208" i="37"/>
  <c r="H208" i="37"/>
  <c r="G195" i="37"/>
  <c r="H195" i="37"/>
  <c r="G186" i="37"/>
  <c r="H186" i="37"/>
  <c r="G167" i="37"/>
  <c r="H167" i="37"/>
  <c r="C150" i="37"/>
  <c r="G24" i="3"/>
  <c r="G151" i="37"/>
  <c r="H151" i="37"/>
  <c r="G616" i="37"/>
  <c r="H616" i="37"/>
  <c r="G620" i="37"/>
  <c r="H620" i="37"/>
  <c r="G603" i="37"/>
  <c r="H603" i="37"/>
  <c r="C594" i="37"/>
  <c r="G139" i="3"/>
  <c r="E139" i="3" s="1"/>
  <c r="B139" i="3" s="1"/>
  <c r="C585" i="37"/>
  <c r="G178" i="3"/>
  <c r="E178" i="3" s="1"/>
  <c r="B178" i="3" s="1"/>
  <c r="G182" i="3"/>
  <c r="E182" i="3" s="1"/>
  <c r="B182" i="3" s="1"/>
  <c r="G167" i="3"/>
  <c r="E167" i="3" s="1"/>
  <c r="B167" i="3" s="1"/>
  <c r="G581" i="37"/>
  <c r="H581" i="37"/>
  <c r="G576" i="37"/>
  <c r="H576" i="37"/>
  <c r="G565" i="37"/>
  <c r="H565" i="37"/>
  <c r="G559" i="37"/>
  <c r="H559" i="37"/>
  <c r="G554" i="37"/>
  <c r="H554" i="37"/>
  <c r="G541" i="37"/>
  <c r="H541" i="37"/>
  <c r="G529" i="37"/>
  <c r="H529" i="37"/>
  <c r="C521" i="37"/>
  <c r="G165" i="3"/>
  <c r="E165" i="3" s="1"/>
  <c r="B165" i="3" s="1"/>
  <c r="G197" i="3"/>
  <c r="E197" i="3" s="1"/>
  <c r="B197" i="3" s="1"/>
  <c r="G984" i="37"/>
  <c r="H984" i="37"/>
  <c r="G990" i="37"/>
  <c r="H990" i="37"/>
  <c r="G1000" i="37"/>
  <c r="H1000" i="37"/>
  <c r="G1006" i="37"/>
  <c r="H1006" i="37"/>
  <c r="G1012" i="37"/>
  <c r="H1012" i="37"/>
  <c r="G1016" i="37"/>
  <c r="H1016" i="37"/>
  <c r="G1034" i="37"/>
  <c r="H1034" i="37"/>
  <c r="G1040" i="37"/>
  <c r="H1040" i="37"/>
  <c r="G1050" i="37"/>
  <c r="H1050" i="37"/>
  <c r="G1058" i="37"/>
  <c r="H1058" i="37"/>
  <c r="G1076" i="37"/>
  <c r="H1076" i="37"/>
  <c r="G1088" i="37"/>
  <c r="H1088" i="37"/>
  <c r="G1096" i="37"/>
  <c r="H1096" i="37"/>
  <c r="G1104" i="37"/>
  <c r="H1104" i="37"/>
  <c r="G1112" i="37"/>
  <c r="H1112" i="37"/>
  <c r="D1116" i="37"/>
  <c r="H282" i="3"/>
  <c r="C1116" i="37"/>
  <c r="G282" i="3"/>
  <c r="E282" i="3" s="1"/>
  <c r="B282" i="3" s="1"/>
  <c r="G1134" i="37"/>
  <c r="H1134" i="37"/>
  <c r="G1143" i="37"/>
  <c r="H1143" i="37"/>
  <c r="G1153" i="37"/>
  <c r="H1153" i="37"/>
  <c r="H1169" i="37"/>
  <c r="G1169" i="37"/>
  <c r="G1201" i="37"/>
  <c r="H1201" i="37"/>
  <c r="G1219" i="37"/>
  <c r="H1219" i="37"/>
  <c r="H1412" i="37"/>
  <c r="H1404" i="37"/>
  <c r="H1397" i="37"/>
  <c r="H1381" i="37"/>
  <c r="H1372" i="37"/>
  <c r="G1357" i="37"/>
  <c r="H1357" i="37"/>
  <c r="G1348" i="37"/>
  <c r="H1348" i="37"/>
  <c r="G1336" i="37"/>
  <c r="H1336" i="37"/>
  <c r="H1325" i="37"/>
  <c r="G1325" i="37"/>
  <c r="G1318" i="37"/>
  <c r="H1318" i="37"/>
  <c r="G1310" i="37"/>
  <c r="H1310" i="37"/>
  <c r="G1304" i="37"/>
  <c r="H1304" i="37"/>
  <c r="H1295" i="37"/>
  <c r="G1295" i="37"/>
  <c r="G1288" i="37"/>
  <c r="H1288" i="37"/>
  <c r="D30" i="30"/>
  <c r="G1488" i="37"/>
  <c r="H1488" i="37"/>
  <c r="G1480" i="37"/>
  <c r="H1480" i="37"/>
  <c r="G1551" i="37"/>
  <c r="H1551" i="37"/>
  <c r="D54" i="30"/>
  <c r="G1536" i="37"/>
  <c r="H1536" i="37"/>
  <c r="G1526" i="37"/>
  <c r="H1526" i="37"/>
  <c r="G1516" i="37"/>
  <c r="H1516" i="37"/>
  <c r="G1505" i="37"/>
  <c r="H1505" i="37"/>
  <c r="G1557" i="37"/>
  <c r="H1557" i="37"/>
  <c r="G979" i="37"/>
  <c r="H979" i="37"/>
  <c r="G410" i="37"/>
  <c r="H410" i="37"/>
  <c r="E518" i="1"/>
  <c r="E257" i="1"/>
  <c r="D247" i="37" s="1"/>
  <c r="G409" i="37"/>
  <c r="H409" i="37"/>
  <c r="G328" i="37"/>
  <c r="H328" i="37"/>
  <c r="G318" i="37"/>
  <c r="H318" i="37"/>
  <c r="G304" i="37"/>
  <c r="H304" i="37"/>
  <c r="G296" i="37"/>
  <c r="H296" i="37"/>
  <c r="G138" i="37"/>
  <c r="H138" i="37"/>
  <c r="C132" i="37"/>
  <c r="G174" i="3"/>
  <c r="E174" i="3" s="1"/>
  <c r="B174" i="3" s="1"/>
  <c r="G191" i="3"/>
  <c r="E191" i="3" s="1"/>
  <c r="B191" i="3" s="1"/>
  <c r="G128" i="37"/>
  <c r="H128" i="37"/>
  <c r="G112" i="37"/>
  <c r="H112" i="37"/>
  <c r="G91" i="37"/>
  <c r="H91" i="37"/>
  <c r="G76" i="37"/>
  <c r="H76" i="37"/>
  <c r="G70" i="37"/>
  <c r="H70" i="37"/>
  <c r="H64" i="37"/>
  <c r="H58" i="37"/>
  <c r="H50" i="37"/>
  <c r="H3" i="37"/>
  <c r="H33" i="37"/>
  <c r="H19" i="37"/>
  <c r="G187" i="3"/>
  <c r="E187" i="3" s="1"/>
  <c r="B187" i="3" s="1"/>
  <c r="C4" i="37"/>
  <c r="H4" i="37" s="1"/>
  <c r="G175" i="3"/>
  <c r="E175" i="3" s="1"/>
  <c r="B175" i="3" s="1"/>
  <c r="G159" i="3"/>
  <c r="E159" i="3" s="1"/>
  <c r="B159" i="3" s="1"/>
  <c r="G169" i="3"/>
  <c r="E169" i="3" s="1"/>
  <c r="B169" i="3" s="1"/>
  <c r="G192" i="3"/>
  <c r="E192" i="3" s="1"/>
  <c r="B192" i="3" s="1"/>
  <c r="G195" i="3"/>
  <c r="E195" i="3" s="1"/>
  <c r="B195" i="3" s="1"/>
  <c r="D518" i="1"/>
  <c r="C513" i="37"/>
  <c r="G177" i="3"/>
  <c r="E177" i="3" s="1"/>
  <c r="B177" i="3" s="1"/>
  <c r="G181" i="3"/>
  <c r="E181" i="3" s="1"/>
  <c r="B181" i="3" s="1"/>
  <c r="G185" i="3"/>
  <c r="E185" i="3" s="1"/>
  <c r="B185" i="3" s="1"/>
  <c r="G189" i="3"/>
  <c r="E189" i="3" s="1"/>
  <c r="B189" i="3" s="1"/>
  <c r="G193" i="3"/>
  <c r="E193" i="3" s="1"/>
  <c r="B193" i="3" s="1"/>
  <c r="G507" i="37"/>
  <c r="H507" i="37"/>
  <c r="G498" i="37"/>
  <c r="H498" i="37"/>
  <c r="G486" i="37"/>
  <c r="H486" i="37"/>
  <c r="G476" i="37"/>
  <c r="H476" i="37"/>
  <c r="G472" i="37"/>
  <c r="H472" i="37"/>
  <c r="G464" i="37"/>
  <c r="H464" i="37"/>
  <c r="G460" i="37"/>
  <c r="H460" i="37"/>
  <c r="G454" i="37"/>
  <c r="H454" i="37"/>
  <c r="D424" i="1"/>
  <c r="G438" i="37"/>
  <c r="H438" i="37"/>
  <c r="G426" i="37"/>
  <c r="H426" i="37"/>
  <c r="G418" i="37"/>
  <c r="H418" i="37"/>
  <c r="G392" i="37"/>
  <c r="H392" i="37"/>
  <c r="G389" i="37"/>
  <c r="H389" i="37"/>
  <c r="G383" i="37"/>
  <c r="H383" i="37"/>
  <c r="G375" i="37"/>
  <c r="H375" i="37"/>
  <c r="G361" i="37"/>
  <c r="H361" i="37"/>
  <c r="D354" i="1"/>
  <c r="G344" i="37"/>
  <c r="H344" i="37"/>
  <c r="G281" i="37"/>
  <c r="H281" i="37"/>
  <c r="G273" i="37"/>
  <c r="H273" i="37"/>
  <c r="G263" i="37"/>
  <c r="H263" i="37"/>
  <c r="D257" i="1"/>
  <c r="G248" i="37"/>
  <c r="H248" i="37"/>
  <c r="G242" i="37"/>
  <c r="H242" i="37"/>
  <c r="G235" i="37"/>
  <c r="H235" i="37"/>
  <c r="G229" i="37"/>
  <c r="H229" i="37"/>
  <c r="G223" i="37"/>
  <c r="H223" i="37"/>
  <c r="G217" i="37"/>
  <c r="H217" i="37"/>
  <c r="D204" i="1"/>
  <c r="G200" i="37"/>
  <c r="H200" i="37"/>
  <c r="D171" i="1"/>
  <c r="G175" i="37"/>
  <c r="H175" i="37"/>
  <c r="G162" i="37"/>
  <c r="H162" i="37"/>
  <c r="G157" i="37"/>
  <c r="H157" i="37"/>
  <c r="G623" i="37"/>
  <c r="H623" i="37"/>
  <c r="C617" i="37"/>
  <c r="G186" i="3"/>
  <c r="E186" i="3" s="1"/>
  <c r="B186" i="3" s="1"/>
  <c r="G168" i="3"/>
  <c r="E168" i="3" s="1"/>
  <c r="B168" i="3" s="1"/>
  <c r="G190" i="3"/>
  <c r="E190" i="3" s="1"/>
  <c r="B190" i="3" s="1"/>
  <c r="G194" i="3"/>
  <c r="E194" i="3" s="1"/>
  <c r="B194" i="3" s="1"/>
  <c r="G198" i="3"/>
  <c r="E198" i="3" s="1"/>
  <c r="B198" i="3" s="1"/>
  <c r="G608" i="37"/>
  <c r="H608" i="37"/>
  <c r="G596" i="37"/>
  <c r="H596" i="37"/>
  <c r="G590" i="37"/>
  <c r="H590" i="37"/>
  <c r="D583" i="1"/>
  <c r="G578" i="37"/>
  <c r="H578" i="37"/>
  <c r="G572" i="37"/>
  <c r="H572" i="37"/>
  <c r="G568" i="37"/>
  <c r="H568" i="37"/>
  <c r="G562" i="37"/>
  <c r="H562" i="37"/>
  <c r="D532" i="1"/>
  <c r="G546" i="37"/>
  <c r="H546" i="37"/>
  <c r="G534" i="37"/>
  <c r="H534" i="37"/>
  <c r="G526" i="37"/>
  <c r="H526" i="37"/>
  <c r="G642" i="37"/>
  <c r="H642" i="37"/>
  <c r="E18" i="27"/>
  <c r="D18" i="27"/>
  <c r="F19" i="27"/>
  <c r="F25" i="27"/>
  <c r="F35" i="27"/>
  <c r="F41" i="27"/>
  <c r="F47" i="27"/>
  <c r="F51" i="27"/>
  <c r="G1023" i="37"/>
  <c r="H1023" i="37"/>
  <c r="G1027" i="37"/>
  <c r="H1027" i="37"/>
  <c r="F69" i="27"/>
  <c r="F75" i="27"/>
  <c r="G1041" i="37"/>
  <c r="H1041" i="37"/>
  <c r="E84" i="27"/>
  <c r="D1049" i="37" s="1"/>
  <c r="D84" i="27"/>
  <c r="D74" i="27" s="1"/>
  <c r="F85" i="27"/>
  <c r="E92" i="27"/>
  <c r="D92" i="27"/>
  <c r="F93" i="27"/>
  <c r="F111" i="27"/>
  <c r="F123" i="27"/>
  <c r="G1089" i="37"/>
  <c r="H1089" i="37"/>
  <c r="F131" i="27"/>
  <c r="F139" i="27"/>
  <c r="G1105" i="37"/>
  <c r="H1105" i="37"/>
  <c r="F147" i="27"/>
  <c r="F151" i="27"/>
  <c r="H1119" i="37"/>
  <c r="G1119" i="37"/>
  <c r="F169" i="27"/>
  <c r="E175" i="27"/>
  <c r="D175" i="27"/>
  <c r="F178" i="27"/>
  <c r="E187" i="27"/>
  <c r="D187" i="27"/>
  <c r="F188" i="27"/>
  <c r="G1160" i="37"/>
  <c r="H1160" i="37"/>
  <c r="E203" i="27"/>
  <c r="D203" i="27"/>
  <c r="F204" i="27"/>
  <c r="G1186" i="37"/>
  <c r="H1186" i="37"/>
  <c r="G1196" i="37"/>
  <c r="H1196" i="37"/>
  <c r="E235" i="27"/>
  <c r="D235" i="27"/>
  <c r="F236" i="27"/>
  <c r="G1204" i="37"/>
  <c r="H1204" i="37"/>
  <c r="G1208" i="37"/>
  <c r="H1208" i="37"/>
  <c r="G1212" i="37"/>
  <c r="H1212" i="37"/>
  <c r="F254" i="27"/>
  <c r="G1220" i="37"/>
  <c r="H1220" i="37"/>
  <c r="E45" i="33"/>
  <c r="H1463" i="37"/>
  <c r="E13" i="33"/>
  <c r="D29" i="33"/>
  <c r="H1442" i="37"/>
  <c r="H1433" i="37"/>
  <c r="E136" i="36"/>
  <c r="D1411" i="37" s="1"/>
  <c r="D136" i="36"/>
  <c r="E121" i="36"/>
  <c r="D121" i="36"/>
  <c r="H1400" i="37"/>
  <c r="E96" i="36"/>
  <c r="D1371" i="37" s="1"/>
  <c r="D96" i="36"/>
  <c r="H1376" i="37"/>
  <c r="E42" i="36"/>
  <c r="D42" i="36"/>
  <c r="G1343" i="37"/>
  <c r="H1343" i="37"/>
  <c r="G1332" i="37"/>
  <c r="H1332" i="37"/>
  <c r="G1321" i="37"/>
  <c r="H1321" i="37"/>
  <c r="E12" i="36"/>
  <c r="D12" i="36"/>
  <c r="G1292" i="37"/>
  <c r="H1292" i="37"/>
  <c r="G1497" i="37"/>
  <c r="H1497" i="37"/>
  <c r="G1469" i="37"/>
  <c r="G1471" i="37"/>
  <c r="H1471" i="37"/>
  <c r="G1546" i="37"/>
  <c r="H1546" i="37"/>
  <c r="G1541" i="37"/>
  <c r="H1541" i="37"/>
  <c r="G1531" i="37"/>
  <c r="H1531" i="37"/>
  <c r="G1521" i="37"/>
  <c r="H1521" i="37"/>
  <c r="G1511" i="37"/>
  <c r="H1511" i="37"/>
  <c r="D13" i="27"/>
  <c r="G160" i="3"/>
  <c r="E160" i="3" s="1"/>
  <c r="B160" i="3" s="1"/>
  <c r="G1463" i="37"/>
  <c r="G1449" i="37"/>
  <c r="G1433" i="37"/>
  <c r="G1397" i="37"/>
  <c r="G1389" i="37"/>
  <c r="G1381" i="37"/>
  <c r="G173" i="3"/>
  <c r="G1458" i="37"/>
  <c r="G1442" i="37"/>
  <c r="G1426" i="37"/>
  <c r="G1412" i="37"/>
  <c r="G1404" i="37"/>
  <c r="G1400" i="37"/>
  <c r="G1376" i="37"/>
  <c r="G1372" i="37"/>
  <c r="G1364" i="37"/>
  <c r="G66" i="37"/>
  <c r="G63" i="37"/>
  <c r="G60" i="37"/>
  <c r="G57" i="37"/>
  <c r="G54" i="37"/>
  <c r="G52" i="37"/>
  <c r="G49" i="37"/>
  <c r="G45" i="37"/>
  <c r="G43" i="37"/>
  <c r="G39" i="37"/>
  <c r="G37" i="37"/>
  <c r="G33" i="37"/>
  <c r="G31" i="37"/>
  <c r="G29" i="37"/>
  <c r="G27" i="37"/>
  <c r="G24" i="37"/>
  <c r="G22" i="37"/>
  <c r="G20" i="37"/>
  <c r="I163" i="3"/>
  <c r="H173" i="3"/>
  <c r="G36" i="37"/>
  <c r="G34" i="37"/>
  <c r="G19" i="37"/>
  <c r="G17" i="37"/>
  <c r="G15" i="37"/>
  <c r="G12" i="37"/>
  <c r="G10" i="37"/>
  <c r="G8" i="37"/>
  <c r="G6" i="37"/>
  <c r="G65" i="37"/>
  <c r="G64" i="37"/>
  <c r="G62" i="37"/>
  <c r="G61" i="37"/>
  <c r="G59" i="37"/>
  <c r="G58" i="37"/>
  <c r="G56" i="37"/>
  <c r="G55" i="37"/>
  <c r="G53" i="37"/>
  <c r="G51" i="37"/>
  <c r="G50" i="37"/>
  <c r="G48" i="37"/>
  <c r="G47" i="37"/>
  <c r="G44" i="37"/>
  <c r="G42" i="37"/>
  <c r="G41" i="37"/>
  <c r="G38" i="37"/>
  <c r="G35" i="37"/>
  <c r="G32" i="37"/>
  <c r="G30" i="37"/>
  <c r="G28" i="37"/>
  <c r="G26" i="37"/>
  <c r="G25" i="37"/>
  <c r="G23" i="37"/>
  <c r="G21" i="37"/>
  <c r="G18" i="37"/>
  <c r="G16" i="37"/>
  <c r="G14" i="37"/>
  <c r="G13" i="37"/>
  <c r="G11" i="37"/>
  <c r="G9" i="37"/>
  <c r="G7" i="37"/>
  <c r="G5" i="37"/>
  <c r="G4" i="37"/>
  <c r="G3" i="37"/>
  <c r="F160" i="1" l="1"/>
  <c r="D75" i="37"/>
  <c r="F85" i="1"/>
  <c r="E24" i="3"/>
  <c r="B24" i="3" s="1"/>
  <c r="C634" i="37"/>
  <c r="F646" i="1"/>
  <c r="C355" i="37"/>
  <c r="F366" i="1"/>
  <c r="F141" i="1"/>
  <c r="D106" i="37"/>
  <c r="F116" i="1"/>
  <c r="C584" i="37"/>
  <c r="F596" i="1"/>
  <c r="C40" i="37"/>
  <c r="F50" i="1"/>
  <c r="C336" i="37"/>
  <c r="F347" i="1"/>
  <c r="D343" i="37"/>
  <c r="E353" i="1"/>
  <c r="D342" i="37" s="1"/>
  <c r="D1441" i="37"/>
  <c r="K53" i="42"/>
  <c r="C258" i="37"/>
  <c r="F268" i="1"/>
  <c r="C303" i="37"/>
  <c r="F314" i="1"/>
  <c r="C635" i="37"/>
  <c r="F647" i="1"/>
  <c r="C1039" i="37"/>
  <c r="J44" i="42"/>
  <c r="C978" i="37"/>
  <c r="D12" i="27"/>
  <c r="J43" i="42"/>
  <c r="D1287" i="37"/>
  <c r="E148" i="36"/>
  <c r="K47" i="42"/>
  <c r="D1317" i="37"/>
  <c r="K48" i="42"/>
  <c r="C1371" i="37"/>
  <c r="F96" i="36"/>
  <c r="D1396" i="37"/>
  <c r="K50" i="42"/>
  <c r="D1425" i="37"/>
  <c r="E12" i="33"/>
  <c r="D1457" i="37"/>
  <c r="K54" i="42"/>
  <c r="D1200" i="37"/>
  <c r="E234" i="27"/>
  <c r="C1168" i="37"/>
  <c r="G287" i="3"/>
  <c r="F203" i="27"/>
  <c r="D1152" i="37"/>
  <c r="H286" i="3"/>
  <c r="C1140" i="37"/>
  <c r="G284" i="3"/>
  <c r="F175" i="27"/>
  <c r="D174" i="27"/>
  <c r="C1057" i="37"/>
  <c r="G281" i="3"/>
  <c r="F92" i="27"/>
  <c r="D983" i="37"/>
  <c r="E13" i="27"/>
  <c r="F13" i="27" s="1"/>
  <c r="C571" i="37"/>
  <c r="F583" i="1"/>
  <c r="G617" i="37"/>
  <c r="H617" i="37"/>
  <c r="C194" i="37"/>
  <c r="F204" i="1"/>
  <c r="C343" i="37"/>
  <c r="D353" i="1"/>
  <c r="F354" i="1"/>
  <c r="C506" i="37"/>
  <c r="F518" i="1"/>
  <c r="C1486" i="37"/>
  <c r="D47" i="30"/>
  <c r="G521" i="37"/>
  <c r="H521" i="37"/>
  <c r="G585" i="37"/>
  <c r="H585" i="37"/>
  <c r="G594" i="37"/>
  <c r="H594" i="37"/>
  <c r="E163" i="3"/>
  <c r="B163" i="3" s="1"/>
  <c r="C124" i="37"/>
  <c r="F134" i="1"/>
  <c r="C291" i="37"/>
  <c r="D301" i="1"/>
  <c r="F302" i="1"/>
  <c r="D150" i="37"/>
  <c r="G150" i="37" s="1"/>
  <c r="E159" i="1"/>
  <c r="D124" i="37"/>
  <c r="E12" i="1"/>
  <c r="E173" i="3"/>
  <c r="B173" i="3" s="1"/>
  <c r="C1287" i="37"/>
  <c r="J47" i="42"/>
  <c r="D148" i="36"/>
  <c r="F12" i="36"/>
  <c r="C1317" i="37"/>
  <c r="F42" i="36"/>
  <c r="J48" i="42"/>
  <c r="C1396" i="37"/>
  <c r="J50" i="42"/>
  <c r="F121" i="36"/>
  <c r="C1411" i="37"/>
  <c r="F136" i="36"/>
  <c r="C1441" i="37"/>
  <c r="J53" i="42"/>
  <c r="D12" i="33"/>
  <c r="C1200" i="37"/>
  <c r="F235" i="27"/>
  <c r="D234" i="27"/>
  <c r="D1168" i="37"/>
  <c r="H287" i="3"/>
  <c r="C1152" i="37"/>
  <c r="G286" i="3"/>
  <c r="F187" i="27"/>
  <c r="D1140" i="37"/>
  <c r="H284" i="3"/>
  <c r="E174" i="27"/>
  <c r="D1057" i="37"/>
  <c r="H281" i="3"/>
  <c r="C1049" i="37"/>
  <c r="F84" i="27"/>
  <c r="E74" i="27"/>
  <c r="F74" i="27" s="1"/>
  <c r="C983" i="37"/>
  <c r="F18" i="27"/>
  <c r="C520" i="37"/>
  <c r="D531" i="1"/>
  <c r="F532" i="1"/>
  <c r="C161" i="37"/>
  <c r="D159" i="1"/>
  <c r="F171" i="1"/>
  <c r="C247" i="37"/>
  <c r="F257" i="1"/>
  <c r="C412" i="37"/>
  <c r="F424" i="1"/>
  <c r="D423" i="1"/>
  <c r="G513" i="37"/>
  <c r="H513" i="37"/>
  <c r="G132" i="37"/>
  <c r="H132" i="37"/>
  <c r="D506" i="37"/>
  <c r="E423" i="1"/>
  <c r="C1510" i="37"/>
  <c r="D48" i="30"/>
  <c r="G1116" i="37"/>
  <c r="H1116" i="37"/>
  <c r="G413" i="37"/>
  <c r="H413" i="37"/>
  <c r="G451" i="37"/>
  <c r="H451" i="37"/>
  <c r="G457" i="37"/>
  <c r="H457" i="37"/>
  <c r="C46" i="37"/>
  <c r="D12" i="1"/>
  <c r="F56" i="1"/>
  <c r="C137" i="37"/>
  <c r="F147" i="1"/>
  <c r="D558" i="37"/>
  <c r="E531" i="1"/>
  <c r="D291" i="37"/>
  <c r="E301" i="1"/>
  <c r="G131" i="37"/>
  <c r="H131" i="37"/>
  <c r="E286" i="3" l="1"/>
  <c r="B286" i="3" s="1"/>
  <c r="H150" i="37"/>
  <c r="G75" i="37"/>
  <c r="H75" i="37"/>
  <c r="H634" i="37"/>
  <c r="G634" i="37"/>
  <c r="G355" i="37"/>
  <c r="H355" i="37"/>
  <c r="H106" i="37"/>
  <c r="G106" i="37"/>
  <c r="G635" i="37"/>
  <c r="H635" i="37"/>
  <c r="G303" i="37"/>
  <c r="H303" i="37"/>
  <c r="H258" i="37"/>
  <c r="G258" i="37"/>
  <c r="G336" i="37"/>
  <c r="H336" i="37"/>
  <c r="H40" i="37"/>
  <c r="G40" i="37"/>
  <c r="G584" i="37"/>
  <c r="H584" i="37"/>
  <c r="C2" i="37"/>
  <c r="J39" i="42"/>
  <c r="D415" i="1"/>
  <c r="F12" i="1"/>
  <c r="D290" i="37"/>
  <c r="E411" i="1"/>
  <c r="D400" i="37" s="1"/>
  <c r="E410" i="1"/>
  <c r="D399" i="37" s="1"/>
  <c r="D519" i="37"/>
  <c r="E639" i="1"/>
  <c r="D627" i="37" s="1"/>
  <c r="H46" i="37"/>
  <c r="G46" i="37"/>
  <c r="G1510" i="37"/>
  <c r="H1510" i="37"/>
  <c r="G161" i="37"/>
  <c r="H161" i="37"/>
  <c r="C519" i="37"/>
  <c r="D639" i="1"/>
  <c r="F531" i="1"/>
  <c r="D1039" i="37"/>
  <c r="H1039" i="37" s="1"/>
  <c r="K44" i="42"/>
  <c r="G1049" i="37"/>
  <c r="H1049" i="37"/>
  <c r="G1152" i="37"/>
  <c r="H1152" i="37"/>
  <c r="C1424" i="37"/>
  <c r="J52" i="42"/>
  <c r="H1441" i="37"/>
  <c r="G1441" i="37"/>
  <c r="H1411" i="37"/>
  <c r="G1411" i="37"/>
  <c r="G1317" i="37"/>
  <c r="H1317" i="37"/>
  <c r="C1423" i="37"/>
  <c r="F148" i="36"/>
  <c r="J51" i="42"/>
  <c r="G1287" i="37"/>
  <c r="H1287" i="37"/>
  <c r="B29" i="42"/>
  <c r="D2" i="37"/>
  <c r="K39" i="42"/>
  <c r="E415" i="1"/>
  <c r="D149" i="37"/>
  <c r="K40" i="42"/>
  <c r="E292" i="1"/>
  <c r="G291" i="37"/>
  <c r="H291" i="37"/>
  <c r="G124" i="37"/>
  <c r="H124" i="37"/>
  <c r="C1503" i="37"/>
  <c r="G291" i="3"/>
  <c r="E291" i="3" s="1"/>
  <c r="B291" i="3" s="1"/>
  <c r="K57" i="42"/>
  <c r="G343" i="37"/>
  <c r="H343" i="37"/>
  <c r="G194" i="37"/>
  <c r="H194" i="37"/>
  <c r="G571" i="37"/>
  <c r="H571" i="37"/>
  <c r="E281" i="3"/>
  <c r="B281" i="3" s="1"/>
  <c r="C1139" i="37"/>
  <c r="F174" i="27"/>
  <c r="D173" i="27"/>
  <c r="J45" i="42"/>
  <c r="E284" i="3"/>
  <c r="B284" i="3" s="1"/>
  <c r="G1168" i="37"/>
  <c r="H1168" i="37"/>
  <c r="H1457" i="37"/>
  <c r="G1457" i="37"/>
  <c r="H1425" i="37"/>
  <c r="G1425" i="37"/>
  <c r="H1371" i="37"/>
  <c r="G1371" i="37"/>
  <c r="D1423" i="37"/>
  <c r="K51" i="42"/>
  <c r="C977" i="37"/>
  <c r="G262" i="3"/>
  <c r="H558" i="37"/>
  <c r="G558" i="37"/>
  <c r="G137" i="37"/>
  <c r="H137" i="37"/>
  <c r="C1504" i="37"/>
  <c r="K58" i="42"/>
  <c r="D411" i="37"/>
  <c r="E638" i="1"/>
  <c r="D626" i="37" s="1"/>
  <c r="C411" i="37"/>
  <c r="D638" i="1"/>
  <c r="F423" i="1"/>
  <c r="G412" i="37"/>
  <c r="H412" i="37"/>
  <c r="G247" i="37"/>
  <c r="H247" i="37"/>
  <c r="C149" i="37"/>
  <c r="F159" i="1"/>
  <c r="J40" i="42"/>
  <c r="D292" i="1"/>
  <c r="G520" i="37"/>
  <c r="H520" i="37"/>
  <c r="G983" i="37"/>
  <c r="H983" i="37"/>
  <c r="D1139" i="37"/>
  <c r="K45" i="42"/>
  <c r="E173" i="27"/>
  <c r="D1138" i="37" s="1"/>
  <c r="C1199" i="37"/>
  <c r="F234" i="27"/>
  <c r="J46" i="42"/>
  <c r="G1200" i="37"/>
  <c r="H1200" i="37"/>
  <c r="H1396" i="37"/>
  <c r="G1396" i="37"/>
  <c r="C290" i="37"/>
  <c r="F301" i="1"/>
  <c r="D410" i="1"/>
  <c r="G1486" i="37"/>
  <c r="H1486" i="37"/>
  <c r="G506" i="37"/>
  <c r="H506" i="37"/>
  <c r="C342" i="37"/>
  <c r="D411" i="1"/>
  <c r="F353" i="1"/>
  <c r="D978" i="37"/>
  <c r="H978" i="37" s="1"/>
  <c r="K43" i="42"/>
  <c r="E12" i="27"/>
  <c r="G1057" i="37"/>
  <c r="H1057" i="37"/>
  <c r="G1140" i="37"/>
  <c r="H1140" i="37"/>
  <c r="E287" i="3"/>
  <c r="B287" i="3" s="1"/>
  <c r="D1199" i="37"/>
  <c r="K46" i="42"/>
  <c r="D1424" i="37"/>
  <c r="K52" i="42"/>
  <c r="G299" i="3" l="1"/>
  <c r="E299" i="3" s="1"/>
  <c r="B299" i="3" s="1"/>
  <c r="G1039" i="37"/>
  <c r="B33" i="42"/>
  <c r="K6" i="37" s="1"/>
  <c r="G266" i="3"/>
  <c r="E266" i="3" s="1"/>
  <c r="B266" i="3" s="1"/>
  <c r="F12" i="27"/>
  <c r="G978" i="37"/>
  <c r="G342" i="37"/>
  <c r="H342" i="37"/>
  <c r="N3" i="3"/>
  <c r="G1199" i="37"/>
  <c r="H1199" i="37"/>
  <c r="C282" i="37"/>
  <c r="D294" i="1"/>
  <c r="F292" i="1"/>
  <c r="D416" i="1"/>
  <c r="G411" i="37"/>
  <c r="H411" i="37"/>
  <c r="G1504" i="37"/>
  <c r="H1504" i="37"/>
  <c r="D282" i="37"/>
  <c r="E294" i="1"/>
  <c r="D284" i="37" s="1"/>
  <c r="E416" i="1"/>
  <c r="D404" i="37"/>
  <c r="E642" i="1"/>
  <c r="G519" i="37"/>
  <c r="H519" i="37"/>
  <c r="C404" i="37"/>
  <c r="D642" i="1"/>
  <c r="F415" i="1"/>
  <c r="D977" i="37"/>
  <c r="G977" i="37" s="1"/>
  <c r="H262" i="3"/>
  <c r="E262" i="3" s="1"/>
  <c r="C400" i="37"/>
  <c r="F411" i="1"/>
  <c r="G290" i="3"/>
  <c r="E290" i="3" s="1"/>
  <c r="B290" i="3" s="1"/>
  <c r="C399" i="37"/>
  <c r="F410" i="1"/>
  <c r="G290" i="37"/>
  <c r="H290" i="37"/>
  <c r="G149" i="37"/>
  <c r="H149" i="37"/>
  <c r="C626" i="37"/>
  <c r="F638" i="1"/>
  <c r="C1138" i="37"/>
  <c r="F173" i="27"/>
  <c r="G1139" i="37"/>
  <c r="H1139" i="37"/>
  <c r="G1503" i="37"/>
  <c r="H1503" i="37"/>
  <c r="E293" i="1"/>
  <c r="D283" i="37" s="1"/>
  <c r="K3" i="3"/>
  <c r="K4" i="37"/>
  <c r="L4" i="37"/>
  <c r="H1423" i="37"/>
  <c r="G298" i="3" s="1"/>
  <c r="E298" i="3" s="1"/>
  <c r="G1423" i="37"/>
  <c r="E4" i="36" s="1"/>
  <c r="L35" i="37" s="1"/>
  <c r="H1424" i="37"/>
  <c r="G296" i="3"/>
  <c r="E296" i="3" s="1"/>
  <c r="B296" i="3" s="1"/>
  <c r="G1424" i="37"/>
  <c r="D4" i="33" s="1"/>
  <c r="L36" i="37" s="1"/>
  <c r="C627" i="37"/>
  <c r="F639" i="1"/>
  <c r="D293" i="1"/>
  <c r="H2" i="37"/>
  <c r="G2" i="37"/>
  <c r="C4" i="30" l="1"/>
  <c r="L37" i="37" s="1"/>
  <c r="G289" i="3"/>
  <c r="E289" i="3" s="1"/>
  <c r="E288" i="3" s="1"/>
  <c r="E33" i="42" s="1"/>
  <c r="H977" i="37"/>
  <c r="B262" i="3"/>
  <c r="E297" i="3"/>
  <c r="E29" i="42" s="1"/>
  <c r="B298" i="3"/>
  <c r="C630" i="37"/>
  <c r="F642" i="1"/>
  <c r="D630" i="37"/>
  <c r="D405" i="37"/>
  <c r="E643" i="1"/>
  <c r="E418" i="1"/>
  <c r="D407" i="37" s="1"/>
  <c r="C405" i="37"/>
  <c r="D643" i="1"/>
  <c r="D644" i="1" s="1"/>
  <c r="D418" i="1"/>
  <c r="F416" i="1"/>
  <c r="C284" i="37"/>
  <c r="F294" i="1"/>
  <c r="G293" i="3"/>
  <c r="E293" i="3" s="1"/>
  <c r="G294" i="3"/>
  <c r="E294" i="3" s="1"/>
  <c r="B294" i="3" s="1"/>
  <c r="G1138" i="37"/>
  <c r="E4" i="27" s="1"/>
  <c r="L34" i="37" s="1"/>
  <c r="H1138" i="37"/>
  <c r="C283" i="37"/>
  <c r="F293" i="1"/>
  <c r="G627" i="37"/>
  <c r="H627" i="37"/>
  <c r="G626" i="37"/>
  <c r="H626" i="37"/>
  <c r="G399" i="37"/>
  <c r="H399" i="37"/>
  <c r="G400" i="37"/>
  <c r="H400" i="37"/>
  <c r="D417" i="1"/>
  <c r="G404" i="37"/>
  <c r="H404" i="37"/>
  <c r="E417" i="1"/>
  <c r="D406" i="37" s="1"/>
  <c r="B27" i="42"/>
  <c r="G282" i="37"/>
  <c r="H282" i="37"/>
  <c r="G267" i="3" l="1"/>
  <c r="E267" i="3" s="1"/>
  <c r="B267" i="3" s="1"/>
  <c r="B289" i="3"/>
  <c r="G283" i="37"/>
  <c r="H283" i="37"/>
  <c r="E292" i="3"/>
  <c r="E31" i="42" s="1"/>
  <c r="B293" i="3"/>
  <c r="G284" i="37"/>
  <c r="H284" i="37"/>
  <c r="C407" i="37"/>
  <c r="F418" i="1"/>
  <c r="G405" i="37"/>
  <c r="H405" i="37"/>
  <c r="D631" i="37"/>
  <c r="E645" i="1"/>
  <c r="E644" i="1"/>
  <c r="F644" i="1" s="1"/>
  <c r="C632" i="37"/>
  <c r="G630" i="37"/>
  <c r="H630" i="37"/>
  <c r="M3" i="3"/>
  <c r="K3" i="37"/>
  <c r="L3" i="37"/>
  <c r="C406" i="37"/>
  <c r="F417" i="1"/>
  <c r="C631" i="37"/>
  <c r="D645" i="1"/>
  <c r="F643" i="1"/>
  <c r="E261" i="3" l="1"/>
  <c r="E27" i="42" s="1"/>
  <c r="G631" i="37"/>
  <c r="H631" i="37"/>
  <c r="G406" i="37"/>
  <c r="H406" i="37"/>
  <c r="D633" i="37"/>
  <c r="E649" i="1"/>
  <c r="C633" i="37"/>
  <c r="D649" i="1"/>
  <c r="F645" i="1"/>
  <c r="D648" i="1"/>
  <c r="D632" i="37"/>
  <c r="H632" i="37" s="1"/>
  <c r="E648" i="1"/>
  <c r="G407" i="37"/>
  <c r="H407" i="37"/>
  <c r="G632" i="37" l="1"/>
  <c r="D636" i="37"/>
  <c r="K41" i="42"/>
  <c r="C636" i="37"/>
  <c r="J41" i="42"/>
  <c r="F648" i="1"/>
  <c r="G633" i="37"/>
  <c r="H633" i="37"/>
  <c r="Q19" i="3"/>
  <c r="C637" i="37"/>
  <c r="F649" i="1"/>
  <c r="J42" i="42"/>
  <c r="D637" i="37"/>
  <c r="K42" i="42"/>
  <c r="G637" i="37" l="1"/>
  <c r="H637" i="37"/>
  <c r="G157" i="3"/>
  <c r="E157" i="3" s="1"/>
  <c r="B25" i="42"/>
  <c r="G636" i="37"/>
  <c r="K28" i="37" s="1"/>
  <c r="H636" i="37"/>
  <c r="K29" i="37" l="1"/>
  <c r="J6" i="42"/>
  <c r="B157" i="3"/>
  <c r="L28" i="37"/>
  <c r="G8" i="3" s="1"/>
  <c r="E8" i="3" s="1"/>
  <c r="B8" i="3" s="1"/>
  <c r="J3" i="3"/>
  <c r="K2" i="37"/>
  <c r="L2" i="37"/>
  <c r="L29" i="37"/>
  <c r="H158" i="3"/>
  <c r="G158" i="3" s="1"/>
  <c r="E158" i="3" s="1"/>
  <c r="B158" i="3" s="1"/>
  <c r="E4" i="1"/>
  <c r="L33" i="37" s="1"/>
  <c r="E23" i="3" l="1"/>
  <c r="E25" i="42" s="1"/>
  <c r="J9" i="3"/>
  <c r="J10" i="3"/>
  <c r="J11" i="3"/>
  <c r="J12" i="3"/>
  <c r="J13" i="3"/>
  <c r="K14" i="3"/>
  <c r="J15" i="3"/>
  <c r="J16" i="3"/>
  <c r="J17" i="3"/>
  <c r="H19" i="3"/>
  <c r="G20" i="3"/>
  <c r="H21" i="3"/>
  <c r="J21" i="3"/>
  <c r="G22" i="3"/>
  <c r="H6" i="3"/>
  <c r="E6" i="3" s="1"/>
  <c r="I9" i="3"/>
  <c r="K9" i="3"/>
  <c r="I10" i="3"/>
  <c r="K10" i="3"/>
  <c r="I11" i="3"/>
  <c r="K11" i="3"/>
  <c r="I12" i="3"/>
  <c r="K12" i="3"/>
  <c r="I13" i="3"/>
  <c r="K13" i="3"/>
  <c r="J14" i="3"/>
  <c r="E14" i="3" s="1"/>
  <c r="B14" i="3" s="1"/>
  <c r="I15" i="3"/>
  <c r="K15" i="3"/>
  <c r="I16" i="3"/>
  <c r="K16" i="3"/>
  <c r="I17" i="3"/>
  <c r="K17" i="3"/>
  <c r="G19" i="3"/>
  <c r="H20" i="3"/>
  <c r="G21" i="3"/>
  <c r="I21" i="3"/>
  <c r="H22" i="3"/>
  <c r="L19" i="3"/>
  <c r="M19" i="3"/>
  <c r="L259" i="3"/>
  <c r="L20" i="3"/>
  <c r="M259" i="3"/>
  <c r="M20" i="3"/>
  <c r="F19" i="3" l="1"/>
  <c r="E13" i="3"/>
  <c r="B13" i="3" s="1"/>
  <c r="E12" i="3"/>
  <c r="B12" i="3" s="1"/>
  <c r="E11" i="3"/>
  <c r="B11" i="3" s="1"/>
  <c r="E10" i="3"/>
  <c r="B10" i="3" s="1"/>
  <c r="E9" i="3"/>
  <c r="B9" i="3" s="1"/>
  <c r="E22" i="3"/>
  <c r="B22" i="3" s="1"/>
  <c r="F259" i="3"/>
  <c r="F20" i="3"/>
  <c r="F18" i="3" s="1"/>
  <c r="E21" i="3"/>
  <c r="B21" i="3" s="1"/>
  <c r="E19" i="3"/>
  <c r="E17" i="3"/>
  <c r="B17" i="3" s="1"/>
  <c r="E16" i="3"/>
  <c r="B16" i="3" s="1"/>
  <c r="E15" i="3"/>
  <c r="B15" i="3" s="1"/>
  <c r="B6" i="3"/>
  <c r="E20" i="3"/>
  <c r="B20" i="3" l="1"/>
  <c r="E4" i="3"/>
  <c r="E18" i="3"/>
  <c r="B19" i="3"/>
  <c r="B259" i="3"/>
  <c r="F23" i="3"/>
  <c r="F3" i="3" s="1"/>
  <c r="E3" i="3" l="1"/>
  <c r="L30" i="37" s="1"/>
  <c r="K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<sst xmlns="http://schemas.openxmlformats.org/spreadsheetml/2006/main" count="4757" uniqueCount="4301">
  <si>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</si>
  <si>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</si>
  <si>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</si>
  <si>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</si>
  <si>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</si>
  <si>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</si>
  <si>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</si>
  <si>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</si>
  <si>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</si>
  <si>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</si>
  <si>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</si>
  <si>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</si>
  <si>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</si>
  <si>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</si>
  <si>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</si>
  <si>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</si>
  <si>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</si>
  <si>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</si>
  <si>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</si>
  <si>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</si>
  <si>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</si>
  <si>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</si>
  <si>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</si>
  <si>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</si>
  <si>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</si>
  <si>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</si>
  <si>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</si>
  <si>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</si>
  <si>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</si>
  <si>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</si>
  <si>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</si>
  <si>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</si>
  <si>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</si>
  <si>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</si>
  <si>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</si>
  <si>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</si>
  <si>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</si>
  <si>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</si>
  <si>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</si>
  <si>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</si>
  <si>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</si>
  <si>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</si>
  <si>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</si>
  <si>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</si>
  <si>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</si>
  <si>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</si>
  <si>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</si>
  <si>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</si>
  <si>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</si>
  <si>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</si>
  <si>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</si>
  <si>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</si>
  <si>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</si>
  <si>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</si>
  <si>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</si>
  <si>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</si>
  <si>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</si>
  <si>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</si>
  <si>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</si>
  <si>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</si>
  <si>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</si>
  <si>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</si>
  <si>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</si>
  <si>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</si>
  <si>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</si>
  <si>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</si>
  <si>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</si>
  <si>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</si>
  <si>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</si>
  <si>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</si>
  <si>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</si>
  <si>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</si>
  <si>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</si>
  <si>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</si>
  <si>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</si>
  <si>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</si>
  <si>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</si>
  <si>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</si>
  <si>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</si>
  <si>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</si>
  <si>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</si>
  <si>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</si>
  <si>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</si>
  <si>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</si>
  <si>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</si>
  <si>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</si>
  <si>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</si>
  <si>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</si>
  <si>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</si>
  <si>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</si>
  <si>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</si>
  <si>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</si>
  <si>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</si>
  <si>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</si>
  <si>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</si>
  <si>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</si>
  <si>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</si>
  <si>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</si>
  <si>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</si>
  <si>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</si>
  <si>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</si>
  <si>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</si>
  <si>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</si>
  <si>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</si>
  <si>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</si>
  <si>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</si>
  <si>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</si>
  <si>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</si>
  <si>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</si>
  <si>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</si>
  <si>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</si>
  <si>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</si>
  <si>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</si>
  <si>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</si>
  <si>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</si>
  <si>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</si>
  <si>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</si>
  <si>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</si>
  <si>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</si>
  <si>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</si>
  <si>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</si>
  <si>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</si>
  <si>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</si>
  <si>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</si>
  <si>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</si>
  <si>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</si>
  <si>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</si>
  <si>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</si>
  <si>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</si>
  <si>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</si>
  <si>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</si>
  <si>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</si>
  <si>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</si>
  <si>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</si>
  <si>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</si>
  <si>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</si>
  <si>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</si>
  <si>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</si>
  <si>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</si>
  <si>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</si>
  <si>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</si>
  <si>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</si>
  <si>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</si>
  <si>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</si>
  <si>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</si>
  <si>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</si>
  <si>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</si>
  <si>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</si>
  <si>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</si>
  <si>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</si>
  <si>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</si>
  <si>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</si>
  <si>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</si>
  <si>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</si>
  <si>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</si>
  <si>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</si>
  <si>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</si>
  <si>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</si>
  <si>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</si>
  <si>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</si>
  <si>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</si>
  <si>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</si>
  <si>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</si>
  <si>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</si>
  <si>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</si>
  <si>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</si>
  <si>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</si>
  <si>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</si>
  <si>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</si>
  <si>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</si>
  <si>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</si>
  <si>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</si>
  <si>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</si>
  <si>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</si>
  <si>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</si>
  <si>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</si>
  <si>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</si>
  <si>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</si>
  <si>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</si>
  <si>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</si>
  <si>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</si>
  <si>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</si>
  <si>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</si>
  <si>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</si>
  <si>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</si>
  <si>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</si>
  <si>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</si>
  <si>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</si>
  <si>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</si>
  <si>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</si>
  <si>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</si>
  <si>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</si>
  <si>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</si>
  <si>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</si>
  <si>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</si>
  <si>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</si>
  <si>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</si>
  <si>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</si>
  <si>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</si>
  <si>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</si>
  <si>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</si>
  <si>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</si>
  <si>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</si>
  <si>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</si>
  <si>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</si>
  <si>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</si>
  <si>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</si>
  <si>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</si>
  <si>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</si>
  <si>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</si>
  <si>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</si>
  <si>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</si>
  <si>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</si>
  <si>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</si>
  <si>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</si>
  <si>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</si>
  <si>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</si>
  <si>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</si>
  <si>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</si>
  <si>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</si>
  <si>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</si>
  <si>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</si>
  <si>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</si>
  <si>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</si>
  <si>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</si>
  <si>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</si>
  <si>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</si>
  <si>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</si>
  <si>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</si>
  <si>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</si>
  <si>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</si>
  <si>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</si>
  <si>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</si>
  <si>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</si>
  <si>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</si>
  <si>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</si>
  <si>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</si>
  <si>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</si>
  <si>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</si>
  <si>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</si>
  <si>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</si>
  <si>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</si>
  <si>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</si>
  <si>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</si>
  <si>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</si>
  <si>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</si>
  <si>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</si>
  <si>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</si>
  <si>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</si>
  <si>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</si>
  <si>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</si>
  <si>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</si>
  <si>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</si>
  <si>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</si>
  <si>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</si>
  <si>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</si>
  <si>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</si>
  <si>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</si>
  <si>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</si>
  <si>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</si>
  <si>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</si>
  <si>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</si>
  <si>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</si>
  <si>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</si>
  <si>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</si>
  <si>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</si>
  <si>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</si>
  <si>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</si>
  <si>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</si>
  <si>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</si>
  <si>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</si>
  <si>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</si>
  <si>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</si>
  <si>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</si>
  <si>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</si>
  <si>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</si>
  <si>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</si>
  <si>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</si>
  <si>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</si>
  <si>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</si>
  <si>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</si>
  <si>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</si>
  <si>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</si>
  <si>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</si>
  <si>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</si>
  <si>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</si>
  <si>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</si>
  <si>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</si>
  <si>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</si>
  <si>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</si>
  <si>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</si>
  <si>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</si>
  <si>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</si>
  <si>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</si>
  <si>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</si>
  <si>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</si>
  <si>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</si>
  <si>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</si>
  <si>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</si>
  <si>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</si>
  <si>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</si>
  <si>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</si>
  <si>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</si>
  <si>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</si>
  <si>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</si>
  <si>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</si>
  <si>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</si>
  <si>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</si>
  <si>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</si>
  <si>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</si>
  <si>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</si>
  <si>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</si>
  <si>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</si>
  <si>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</si>
  <si>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</si>
  <si>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</si>
  <si>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</si>
  <si>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</si>
  <si>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</si>
  <si>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</si>
  <si>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</si>
  <si>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</si>
  <si>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</si>
  <si>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</si>
  <si>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</si>
  <si>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</si>
  <si>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</si>
  <si>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</si>
  <si>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</si>
  <si>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</si>
  <si>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</si>
  <si>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</si>
  <si>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</si>
  <si>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</si>
  <si>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</si>
  <si>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</si>
  <si>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</si>
  <si>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</si>
  <si>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</si>
  <si>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</si>
  <si>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</si>
  <si>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</si>
  <si>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</si>
  <si>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</si>
  <si>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</si>
  <si>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</si>
  <si>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</si>
  <si>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</si>
  <si>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</si>
  <si>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</si>
  <si>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</si>
  <si>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</si>
  <si>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</si>
  <si>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</si>
  <si>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</si>
  <si>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</si>
  <si>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</si>
  <si>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</si>
  <si>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</si>
  <si>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</si>
  <si>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</si>
  <si>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</si>
  <si>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</si>
  <si>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</si>
  <si>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</si>
  <si>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</si>
  <si>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</si>
  <si>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</si>
  <si>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</si>
  <si>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</si>
  <si>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</si>
  <si>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</si>
  <si>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</si>
  <si>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</si>
  <si>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</si>
  <si>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</si>
  <si>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</si>
  <si>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</si>
  <si>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</si>
  <si>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</si>
  <si>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</si>
  <si>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</si>
  <si>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</si>
  <si>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</si>
  <si>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</si>
  <si>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</si>
  <si>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</si>
  <si>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</si>
  <si>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</si>
  <si>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</si>
  <si>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</si>
  <si>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</si>
  <si>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</si>
  <si>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</si>
  <si>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</si>
  <si>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</si>
  <si>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</si>
  <si>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</si>
  <si>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</si>
  <si>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</si>
  <si>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</si>
  <si>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</si>
  <si>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</si>
  <si>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</si>
  <si>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</si>
  <si>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</si>
  <si>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</si>
  <si>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</si>
  <si>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</si>
  <si>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</si>
  <si>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</si>
  <si>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</si>
  <si>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</si>
  <si>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</si>
  <si>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</si>
  <si>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</si>
  <si>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</si>
  <si>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</si>
  <si>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</si>
  <si>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</si>
  <si>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</si>
  <si>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</si>
  <si>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</si>
  <si>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</si>
  <si>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</si>
  <si>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</si>
  <si>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</si>
  <si>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</si>
  <si>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</si>
  <si>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</si>
  <si>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</si>
  <si>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</si>
  <si>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</si>
  <si>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</si>
  <si>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</si>
  <si>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</si>
  <si>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</si>
  <si>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</si>
  <si>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</si>
  <si>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</si>
  <si>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</si>
  <si>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</si>
  <si>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</si>
  <si>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</si>
  <si>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</si>
  <si>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</si>
  <si>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</si>
  <si>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</si>
  <si>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</si>
  <si>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</si>
  <si>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</si>
  <si>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</si>
  <si>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</si>
  <si>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</si>
  <si>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</si>
  <si>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</si>
  <si>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</si>
  <si>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</si>
  <si>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</si>
  <si>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</si>
  <si>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</si>
  <si>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</si>
  <si>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</si>
  <si>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</si>
  <si>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</si>
  <si>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</si>
  <si>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</si>
  <si>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</si>
  <si>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</si>
  <si>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</si>
  <si>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</si>
  <si>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</si>
  <si>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</si>
  <si>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</si>
  <si>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</si>
  <si>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</si>
  <si>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</si>
  <si>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</si>
  <si>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</si>
  <si>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</si>
  <si>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</si>
  <si>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</si>
  <si>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</si>
  <si>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</si>
  <si>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</si>
  <si>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</si>
  <si>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</si>
  <si>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</si>
  <si>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</si>
  <si>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</si>
  <si>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</si>
  <si>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</si>
  <si>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</si>
  <si>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</si>
  <si>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</si>
  <si>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</si>
  <si>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</si>
  <si>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</si>
  <si>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</si>
  <si>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</si>
  <si>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</si>
  <si>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</si>
  <si>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</si>
  <si>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</si>
  <si>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</si>
  <si>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</si>
  <si>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</si>
  <si>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</si>
  <si>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</si>
  <si>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</si>
  <si>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</si>
  <si>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</si>
  <si>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</si>
  <si>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</si>
  <si>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</si>
  <si>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</si>
  <si>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</si>
  <si>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</si>
  <si>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</si>
  <si>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</si>
  <si>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</si>
  <si>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</si>
  <si>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</si>
  <si>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</si>
  <si>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</si>
  <si>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</si>
  <si>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</si>
  <si>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</si>
  <si>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</si>
  <si>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</si>
  <si>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</si>
  <si>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</si>
  <si>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</si>
  <si>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</si>
  <si>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</si>
  <si>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</si>
  <si>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</si>
  <si>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</si>
  <si>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</si>
  <si>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</si>
  <si>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</si>
  <si>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</si>
  <si>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</si>
  <si>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</si>
  <si>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</si>
  <si>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</si>
  <si>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</si>
  <si>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</si>
  <si>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</si>
  <si>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</si>
  <si>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</si>
  <si>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</si>
  <si>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</si>
  <si>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</si>
  <si>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</si>
  <si>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</si>
  <si>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</si>
  <si>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</si>
  <si>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</si>
  <si>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</si>
  <si>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</si>
  <si>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</si>
  <si>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</si>
  <si>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</si>
  <si>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</si>
  <si>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</si>
  <si>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</si>
  <si>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</si>
  <si>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</si>
  <si>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</si>
  <si>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</si>
  <si>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</si>
  <si>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</si>
  <si>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</si>
  <si>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</si>
  <si>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</si>
  <si>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</si>
  <si>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</si>
  <si>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</si>
  <si>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</si>
  <si>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</si>
  <si>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</si>
  <si>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</si>
  <si>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</si>
  <si>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</si>
  <si>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</si>
  <si>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</si>
  <si>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</si>
  <si>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</si>
  <si>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</si>
  <si>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</si>
  <si>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</si>
  <si>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</si>
  <si>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</si>
  <si>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</si>
  <si>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</si>
  <si>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</si>
  <si>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</si>
  <si>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</si>
  <si>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</si>
  <si>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</si>
  <si>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</si>
  <si>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</si>
  <si>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</si>
  <si>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</si>
  <si>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</si>
  <si>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</si>
  <si>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</si>
  <si>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</si>
  <si>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</si>
  <si>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</si>
  <si>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</si>
  <si>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</si>
  <si>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</si>
  <si>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</si>
  <si>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</si>
  <si>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</si>
  <si>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</si>
  <si>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</si>
  <si>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</si>
  <si>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</si>
  <si>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</si>
  <si>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</si>
  <si>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</si>
  <si>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</si>
  <si>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</si>
  <si>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</si>
  <si>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</si>
  <si>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</si>
  <si>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</si>
  <si>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</si>
  <si>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</si>
  <si>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</si>
  <si>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</si>
  <si>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</si>
  <si>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</si>
  <si>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</si>
  <si>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</si>
  <si>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</si>
  <si>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</si>
  <si>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</si>
  <si>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</si>
  <si>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</si>
  <si>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</si>
  <si>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</si>
  <si>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</si>
  <si>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</si>
  <si>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</si>
  <si>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</si>
  <si>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</si>
  <si>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</si>
  <si>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</si>
  <si>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</si>
  <si>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</si>
  <si>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</si>
  <si>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</si>
  <si>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</si>
  <si>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</si>
  <si>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</si>
  <si>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</si>
  <si>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</si>
  <si>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</si>
  <si>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</si>
  <si>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</si>
  <si>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</si>
  <si>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</si>
  <si>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</si>
  <si>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</si>
  <si>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</si>
  <si>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</si>
  <si>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</si>
  <si>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</si>
  <si>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</si>
  <si>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</si>
  <si>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</si>
  <si>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</si>
  <si>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</si>
  <si>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</si>
  <si>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</si>
  <si>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</si>
  <si>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</si>
  <si>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</si>
  <si>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</si>
  <si>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</si>
  <si>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</si>
  <si>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</si>
  <si>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</si>
  <si>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</si>
  <si>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</si>
  <si>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</si>
  <si>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</si>
  <si>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</si>
  <si>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</si>
  <si>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</si>
  <si>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</si>
  <si>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</si>
  <si>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</si>
  <si>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</si>
  <si>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</si>
  <si>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</si>
  <si>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</si>
  <si>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</si>
  <si>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</si>
  <si>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</si>
  <si>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</si>
  <si>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</si>
  <si>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</si>
  <si>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</si>
  <si>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</si>
  <si>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</si>
  <si>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</si>
  <si>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</si>
  <si>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</si>
  <si>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</si>
  <si>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</si>
  <si>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</si>
  <si>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</si>
  <si>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</si>
  <si>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</si>
  <si>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</si>
  <si>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</si>
  <si>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</si>
  <si>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</si>
  <si>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</si>
  <si>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</si>
  <si>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</si>
  <si>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</si>
  <si>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</si>
  <si>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</si>
  <si>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</si>
  <si>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</si>
  <si>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</si>
  <si>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</si>
  <si>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</si>
  <si>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</si>
  <si>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</si>
  <si>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</si>
  <si>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</si>
  <si>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</si>
  <si>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</si>
  <si>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</si>
  <si>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</si>
  <si>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</si>
  <si>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</si>
  <si>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</si>
  <si>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</si>
  <si>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</si>
  <si>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</si>
  <si>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</si>
  <si>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</si>
  <si>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</si>
  <si>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</si>
  <si>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</si>
  <si>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</si>
  <si>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</si>
  <si>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</si>
  <si>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</si>
  <si>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</si>
  <si>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</si>
  <si>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</si>
  <si>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</si>
  <si>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</si>
  <si>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</si>
  <si>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</si>
  <si>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</si>
  <si>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</si>
  <si>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</si>
  <si>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</si>
  <si>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</si>
  <si>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</si>
  <si>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</si>
  <si>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</si>
  <si>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</si>
  <si>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</si>
  <si>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</si>
  <si>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</si>
  <si>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</si>
  <si>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</si>
  <si>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</si>
  <si>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</si>
  <si>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</si>
  <si>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</si>
  <si>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</si>
  <si>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</si>
  <si>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</si>
  <si>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</si>
  <si>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</si>
  <si>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</si>
  <si>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</si>
  <si>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</si>
  <si>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</si>
  <si>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</si>
  <si>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</si>
  <si>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</si>
  <si>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</si>
  <si>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</si>
  <si>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</si>
  <si>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</si>
  <si>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</si>
  <si>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</si>
  <si>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</si>
  <si>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</si>
  <si>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</si>
  <si>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</si>
  <si>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</si>
  <si>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</si>
  <si>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</si>
  <si>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</si>
  <si>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</si>
  <si>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</si>
  <si>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</si>
  <si>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</si>
  <si>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</si>
  <si>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</si>
  <si>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</si>
  <si>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</si>
  <si>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</si>
  <si>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</si>
  <si>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</si>
  <si>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</si>
  <si>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</si>
  <si>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</si>
  <si>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</si>
  <si>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</si>
  <si>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</si>
  <si>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</si>
  <si>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</si>
  <si>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</si>
  <si>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</si>
  <si>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</si>
  <si>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</si>
  <si>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</si>
  <si>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</si>
  <si>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</si>
  <si>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</si>
  <si>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</si>
  <si>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</si>
  <si>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</si>
  <si>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</si>
  <si>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</si>
  <si>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</si>
  <si>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</si>
  <si>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</si>
  <si>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</si>
  <si>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</si>
  <si>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</si>
  <si>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</si>
  <si>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</si>
  <si>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</si>
  <si>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</si>
  <si>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</si>
  <si>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</si>
  <si>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</si>
  <si>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</si>
  <si>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</si>
  <si>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</si>
  <si>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</si>
  <si>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</si>
  <si>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</si>
  <si>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</si>
  <si>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</si>
  <si>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</si>
  <si>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</si>
  <si>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</si>
  <si>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</si>
  <si>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</si>
  <si>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</si>
  <si>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</si>
  <si>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</si>
  <si>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</si>
  <si>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</si>
  <si>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</si>
  <si>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</si>
  <si>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</si>
  <si>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</si>
  <si>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</si>
  <si>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</si>
  <si>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</si>
  <si>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</si>
  <si>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</si>
  <si>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</si>
  <si>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</si>
  <si>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</si>
  <si>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</si>
  <si>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</si>
  <si>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</si>
  <si>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</si>
  <si>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</si>
  <si>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</si>
  <si>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</si>
  <si>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</si>
  <si>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</si>
  <si>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</si>
  <si>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</si>
  <si>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</si>
  <si>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</si>
  <si>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</si>
  <si>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</si>
  <si>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</si>
  <si>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</si>
  <si>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</si>
  <si>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</si>
  <si>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</si>
  <si>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</si>
  <si>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</si>
  <si>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</si>
  <si>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</si>
  <si>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</si>
  <si>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</si>
  <si>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</si>
  <si>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</si>
  <si>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</si>
  <si>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</si>
  <si>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</si>
  <si>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</si>
  <si>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</si>
  <si>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</si>
  <si>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</si>
  <si>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</si>
  <si>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</si>
  <si>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</si>
  <si>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</si>
  <si>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</si>
  <si>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</si>
  <si>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</si>
  <si>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</si>
  <si>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</si>
  <si>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</si>
  <si>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</si>
  <si>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</si>
  <si>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</si>
  <si>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</si>
  <si>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</si>
  <si>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</si>
  <si>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</si>
  <si>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</si>
  <si>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</si>
  <si>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</si>
  <si>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</si>
  <si>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</si>
  <si>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</si>
  <si>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</si>
  <si>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</si>
  <si>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</si>
  <si>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</si>
  <si>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</si>
  <si>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</si>
  <si>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</si>
  <si>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</si>
  <si>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</si>
  <si>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</si>
  <si>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</si>
  <si>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</si>
  <si>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</si>
  <si>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</si>
  <si>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</si>
  <si>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</si>
  <si>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</si>
  <si>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</si>
  <si>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</si>
  <si>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</si>
  <si>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</si>
  <si>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</si>
  <si>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</si>
  <si>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</si>
  <si>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</si>
  <si>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</si>
  <si>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</si>
  <si>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</si>
  <si>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</si>
  <si>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</si>
  <si>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</si>
  <si>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</si>
  <si>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</si>
  <si>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</si>
  <si>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</si>
  <si>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</si>
  <si>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</si>
  <si>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</si>
  <si>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</si>
  <si>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</si>
  <si>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</si>
  <si>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</si>
  <si>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</si>
  <si>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</si>
  <si>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</si>
  <si>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</si>
  <si>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</si>
  <si>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</si>
  <si>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</si>
  <si>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</si>
  <si>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</si>
  <si>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</si>
  <si>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</si>
  <si>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</si>
  <si>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</si>
  <si>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</si>
  <si>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</si>
  <si>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</si>
  <si>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</si>
  <si>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</si>
  <si>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</si>
  <si>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</si>
  <si>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</si>
  <si>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</si>
  <si>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</si>
  <si>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</si>
  <si>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</si>
  <si>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</si>
  <si>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</si>
  <si>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</si>
  <si>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</si>
  <si>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</si>
  <si>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</si>
  <si>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</si>
  <si>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</si>
  <si>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</si>
  <si>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</si>
  <si>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</si>
  <si>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</si>
  <si>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</si>
  <si>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</si>
  <si>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</si>
  <si>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</si>
  <si>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</si>
  <si>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</si>
  <si>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</si>
  <si>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</si>
  <si>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</si>
  <si>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</si>
  <si>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</si>
  <si>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</si>
  <si>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</si>
  <si>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</si>
  <si>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</si>
  <si>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</si>
  <si>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</si>
  <si>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</si>
  <si>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</si>
  <si>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</si>
  <si>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</si>
  <si>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</si>
  <si>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</si>
  <si>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</si>
  <si>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</si>
  <si>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</si>
  <si>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</si>
  <si>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</si>
  <si>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</si>
  <si>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</si>
  <si>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</si>
  <si>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</si>
  <si>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</si>
  <si>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</si>
  <si>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</si>
  <si>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</si>
  <si>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</si>
  <si>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</si>
  <si>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</si>
  <si>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</si>
  <si>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</si>
  <si>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</si>
  <si>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</si>
  <si>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</si>
  <si>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</si>
  <si>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</si>
  <si>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</si>
  <si>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</si>
  <si>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</si>
  <si>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</si>
  <si>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</si>
  <si>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</si>
  <si>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</si>
  <si>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</si>
  <si>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</si>
  <si>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</si>
  <si>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</si>
  <si>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</si>
  <si>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</si>
  <si>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</si>
  <si>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</si>
  <si>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</si>
  <si>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</si>
  <si>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</si>
  <si>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</si>
  <si>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</si>
  <si>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</si>
  <si>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</si>
  <si>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</si>
  <si>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</si>
  <si>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</si>
  <si>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</si>
  <si>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</si>
  <si>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</si>
  <si>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</si>
  <si>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</si>
  <si>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</si>
  <si>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</si>
  <si>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</si>
  <si>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</si>
  <si>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</si>
  <si>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</si>
  <si>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</si>
  <si>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</si>
  <si>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</si>
  <si>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</si>
  <si>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</si>
  <si>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</si>
  <si>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</si>
  <si>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</si>
  <si>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</si>
  <si>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</si>
  <si>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</si>
  <si>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</si>
  <si>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</si>
  <si>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</si>
  <si>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</si>
  <si>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</si>
  <si>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</si>
  <si>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</si>
  <si>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</si>
  <si>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</si>
  <si>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</si>
  <si>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</si>
  <si>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</si>
  <si>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</si>
  <si>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</si>
  <si>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</si>
  <si>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</si>
  <si>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</si>
  <si>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</si>
  <si>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</si>
  <si>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</si>
  <si>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</si>
  <si>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</si>
  <si>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</si>
  <si>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</si>
  <si>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</si>
  <si>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</si>
  <si>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</si>
  <si>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</si>
  <si>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</si>
  <si>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</si>
  <si>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</si>
  <si>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</si>
  <si>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</si>
  <si>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</si>
  <si>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</si>
  <si>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</si>
  <si>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</si>
  <si>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</si>
  <si>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</si>
  <si>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</si>
  <si>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</si>
  <si>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</si>
  <si>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</si>
  <si>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</si>
  <si>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</si>
  <si>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</si>
  <si>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</si>
  <si>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</si>
  <si>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</si>
  <si>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</si>
  <si>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</si>
  <si>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</si>
  <si>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</si>
  <si>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</si>
  <si>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</si>
  <si>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</si>
  <si>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</si>
  <si>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</si>
  <si>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</si>
  <si>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</si>
  <si>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</si>
  <si>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</si>
  <si>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</si>
  <si>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</si>
  <si>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</si>
  <si>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</si>
  <si>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</si>
  <si>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</si>
  <si>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</si>
  <si>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</si>
  <si>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</si>
  <si>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</si>
  <si>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</si>
  <si>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</si>
  <si>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</si>
  <si>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</si>
  <si>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</si>
  <si>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</si>
  <si>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</si>
  <si>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</si>
  <si>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</si>
  <si>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</si>
  <si>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</si>
  <si>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</si>
  <si>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</si>
  <si>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</si>
  <si>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</si>
  <si>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</si>
  <si>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</si>
  <si>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</si>
  <si>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</si>
  <si>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</si>
  <si>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</si>
  <si>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</si>
  <si>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</si>
  <si>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</si>
  <si>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</si>
  <si>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</si>
  <si>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</si>
  <si>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</si>
  <si>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</si>
  <si>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</si>
  <si>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</si>
  <si>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</si>
  <si>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</si>
  <si>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</si>
  <si>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</si>
  <si>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</si>
  <si>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</si>
  <si>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</si>
  <si>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</si>
  <si>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</si>
  <si>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</si>
  <si>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</si>
  <si>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</si>
  <si>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</si>
  <si>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</si>
  <si>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</si>
  <si>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</si>
  <si>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</si>
  <si>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</si>
  <si>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</si>
  <si>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</si>
  <si>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</si>
  <si>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</si>
  <si>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</si>
  <si>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</si>
  <si>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</si>
  <si>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</si>
  <si>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</si>
  <si>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</si>
  <si>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</si>
  <si>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</si>
  <si>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</si>
  <si>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</si>
  <si>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</si>
  <si>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</si>
  <si>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</si>
  <si>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</si>
  <si>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</si>
  <si>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</si>
  <si>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</si>
  <si>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</si>
  <si>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</si>
  <si>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</si>
  <si>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</si>
  <si>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</si>
  <si>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</si>
  <si>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</si>
  <si>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</si>
  <si>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</si>
  <si>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</si>
  <si>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</si>
  <si>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</si>
  <si>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</si>
  <si>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</si>
  <si>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</si>
  <si>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</si>
  <si>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</si>
  <si>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</si>
  <si>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</si>
  <si>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</si>
  <si>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</si>
  <si>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</si>
  <si>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</si>
  <si>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</si>
  <si>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</si>
  <si>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</si>
  <si>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</si>
  <si>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</si>
  <si>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</si>
  <si>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</si>
  <si>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</si>
  <si>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</si>
  <si>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</si>
  <si>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</si>
  <si>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</si>
  <si>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</si>
  <si>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</si>
  <si>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</si>
  <si>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</si>
  <si>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</si>
  <si>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</si>
  <si>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</si>
  <si>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</si>
  <si>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</si>
  <si>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</si>
  <si>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</si>
  <si>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</si>
  <si>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</si>
  <si>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</si>
  <si>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</si>
  <si>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</si>
  <si>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</si>
  <si>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</si>
  <si>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</si>
  <si>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</si>
  <si>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</si>
  <si>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</si>
  <si>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</si>
  <si>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</si>
  <si>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</si>
  <si>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</si>
  <si>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</si>
  <si>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</si>
  <si>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</si>
  <si>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</si>
  <si>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</si>
  <si>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</si>
  <si>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</si>
  <si>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</si>
  <si>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</si>
  <si>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</si>
  <si>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</si>
  <si>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</si>
  <si>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</si>
  <si>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</si>
  <si>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</si>
  <si>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</si>
  <si>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</si>
  <si>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</si>
  <si>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</si>
  <si>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</si>
  <si>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</si>
  <si>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</si>
  <si>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</si>
  <si>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</si>
  <si>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</si>
  <si>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</si>
  <si>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</si>
  <si>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</si>
  <si>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</si>
  <si>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</si>
  <si>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</si>
  <si>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</si>
  <si>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</si>
  <si>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</si>
  <si>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</si>
  <si>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</si>
  <si>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</si>
  <si>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</si>
  <si>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</si>
  <si>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</si>
  <si>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</si>
  <si>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</si>
  <si>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</si>
  <si>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</si>
  <si>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</si>
  <si>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</si>
  <si>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</si>
  <si>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</si>
  <si>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</si>
  <si>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</si>
  <si>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</si>
  <si>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</si>
  <si>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</si>
  <si>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</si>
  <si>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</si>
  <si>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</si>
  <si>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</si>
  <si>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</si>
  <si>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</si>
  <si>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</si>
  <si>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</si>
  <si>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</si>
  <si>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</si>
  <si>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</si>
  <si>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</si>
  <si>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</si>
  <si>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</si>
  <si>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</si>
  <si>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</si>
  <si>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</si>
  <si>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</si>
  <si>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</si>
  <si>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</si>
  <si>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</si>
  <si>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</si>
  <si>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</si>
  <si>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</si>
  <si>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</si>
  <si>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</si>
  <si>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</si>
  <si>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</si>
  <si>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</si>
  <si>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</si>
  <si>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</si>
  <si>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</si>
  <si>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</si>
  <si>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</si>
  <si>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</si>
  <si>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</si>
  <si>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</si>
  <si>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</si>
  <si>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</si>
  <si>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</si>
  <si>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</si>
  <si>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</si>
  <si>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</si>
  <si>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</si>
  <si>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</si>
  <si>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</si>
  <si>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</si>
  <si>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</si>
  <si>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</si>
  <si>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</si>
  <si>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</si>
  <si>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</si>
  <si>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</si>
  <si>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</si>
  <si>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</si>
  <si>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</si>
  <si>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</si>
  <si>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</si>
  <si>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</si>
  <si>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</si>
  <si>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</si>
  <si>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</si>
  <si>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</si>
  <si>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</si>
  <si>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</si>
  <si>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</si>
  <si>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</si>
  <si>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</si>
  <si>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</si>
  <si>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</si>
  <si>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</si>
  <si>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</si>
  <si>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</si>
  <si>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</si>
  <si>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</si>
  <si>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</si>
  <si>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</si>
  <si>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</si>
  <si>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</si>
  <si>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</si>
  <si>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</si>
  <si>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</si>
  <si>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</si>
  <si>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</si>
  <si>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</si>
  <si>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</si>
  <si>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</si>
  <si>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</si>
  <si>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</si>
  <si>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</si>
  <si>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</si>
  <si>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</si>
  <si>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</si>
  <si>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</si>
  <si>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</si>
  <si>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</si>
  <si>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</si>
  <si>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</si>
  <si>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</si>
  <si>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</si>
  <si>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</si>
  <si>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</si>
  <si>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</si>
  <si>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</si>
  <si>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</si>
  <si>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</si>
  <si>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</si>
  <si>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</si>
  <si>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</si>
  <si>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</si>
  <si>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</si>
  <si>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</si>
  <si>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</si>
  <si>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</si>
  <si>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</si>
  <si>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</si>
  <si>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</si>
  <si>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</si>
  <si>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</si>
  <si>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</si>
  <si>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</si>
  <si>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</si>
  <si>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</si>
  <si>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</si>
  <si>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</si>
  <si>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</si>
  <si>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</si>
  <si>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</si>
  <si>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</si>
  <si>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</si>
  <si>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</si>
  <si>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</si>
  <si>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</si>
  <si>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</si>
  <si>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</si>
  <si>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</si>
  <si>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</si>
  <si>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</si>
  <si>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</si>
  <si>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</si>
  <si>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</si>
  <si>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</si>
  <si>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</si>
  <si>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</si>
  <si>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</si>
  <si>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</si>
  <si>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</si>
  <si>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</si>
  <si>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</si>
  <si>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</si>
  <si>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</si>
  <si>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</si>
  <si>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</si>
  <si>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</si>
  <si>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</si>
  <si>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</si>
  <si>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</si>
  <si>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</si>
  <si>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</si>
  <si>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</si>
  <si>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</si>
  <si>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</si>
  <si>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</si>
  <si>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</si>
  <si>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</si>
  <si>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</si>
  <si>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</si>
  <si>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</si>
  <si>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</si>
  <si>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</si>
  <si>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</si>
  <si>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</si>
  <si>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</si>
  <si>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</si>
  <si>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</si>
  <si>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</si>
  <si>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</si>
  <si>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</si>
  <si>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</si>
  <si>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</si>
  <si>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</si>
  <si>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</si>
  <si>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</si>
  <si>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</si>
  <si>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</si>
  <si>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</si>
  <si>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</si>
  <si>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</si>
  <si>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</si>
  <si>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</si>
  <si>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</si>
  <si>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</si>
  <si>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</si>
  <si>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</si>
  <si>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</si>
  <si>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</si>
  <si>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</si>
  <si>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</si>
  <si>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</si>
  <si>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</si>
  <si>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</si>
  <si>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</si>
  <si>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</si>
  <si>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</si>
  <si>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</si>
  <si>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</si>
  <si>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</si>
  <si>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</si>
  <si>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</si>
  <si>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</si>
  <si>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</si>
  <si>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</si>
  <si>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</si>
  <si>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</si>
  <si>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</si>
  <si>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</si>
  <si>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</si>
  <si>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</si>
  <si>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</si>
  <si>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</si>
  <si>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</si>
  <si>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</si>
  <si>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</si>
  <si>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</si>
  <si>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</si>
  <si>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</si>
  <si>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</si>
  <si>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</si>
  <si>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</si>
  <si>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</si>
  <si>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</si>
  <si>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</si>
  <si>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</si>
  <si>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</si>
  <si>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</si>
  <si>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</si>
  <si>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</si>
  <si>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</si>
  <si>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</si>
  <si>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</si>
  <si>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</si>
  <si>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</si>
  <si>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</si>
  <si>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</si>
  <si>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</si>
  <si>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</si>
  <si>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</si>
  <si>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</si>
  <si>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</si>
  <si>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</si>
  <si>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</si>
  <si>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</si>
  <si>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</si>
  <si>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</si>
  <si>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</si>
  <si>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</si>
  <si>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</si>
  <si>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</si>
  <si>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</si>
  <si>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</si>
  <si>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</si>
  <si>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</si>
  <si>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</si>
  <si>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</si>
  <si>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</si>
  <si>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</si>
  <si>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</si>
  <si>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</si>
  <si>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</si>
  <si>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</si>
  <si>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</si>
  <si>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</si>
  <si>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</si>
  <si>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</si>
  <si>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</si>
  <si>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</si>
  <si>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</si>
  <si>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</si>
  <si>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</si>
  <si>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</si>
  <si>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</si>
  <si>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</si>
  <si>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</si>
  <si>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</si>
  <si>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</si>
  <si>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</si>
  <si>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</si>
  <si>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</si>
  <si>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</si>
  <si>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</si>
  <si>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</si>
  <si>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</si>
  <si>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</si>
  <si>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</si>
  <si>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</si>
  <si>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</si>
  <si>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</si>
  <si>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</si>
  <si>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</si>
  <si>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</si>
  <si>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</si>
  <si>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</si>
  <si>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</si>
  <si>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</si>
  <si>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</si>
  <si>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</si>
  <si>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</si>
  <si>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</si>
  <si>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</si>
  <si>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</si>
  <si>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</si>
  <si>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</si>
  <si>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</si>
  <si>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</si>
  <si>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</si>
  <si>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</si>
  <si>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</si>
  <si>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</si>
  <si>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</si>
  <si>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</si>
  <si>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</si>
  <si>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</si>
  <si>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</si>
  <si>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</si>
  <si>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</si>
  <si>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</si>
  <si>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</si>
  <si>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</si>
  <si>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</si>
  <si>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</si>
  <si>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</si>
  <si>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</si>
  <si>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</si>
  <si>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</si>
  <si>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</si>
  <si>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</si>
  <si>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</si>
  <si>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</si>
  <si>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</si>
  <si>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</si>
  <si>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</si>
  <si>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</si>
  <si>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</si>
  <si>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</si>
  <si>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</si>
  <si>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</si>
  <si>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</si>
  <si>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</si>
  <si>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</si>
  <si>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</si>
  <si>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</si>
  <si>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</si>
  <si>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</si>
  <si>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</si>
  <si>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</si>
  <si>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</si>
  <si>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</si>
  <si>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</si>
  <si>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</si>
  <si>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</si>
  <si>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</si>
  <si>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</si>
  <si>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</si>
  <si>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</si>
  <si>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</si>
  <si>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</si>
  <si>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</si>
  <si>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</si>
  <si>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</si>
  <si>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</si>
  <si>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</si>
  <si>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</si>
  <si>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</si>
  <si>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</si>
  <si>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</si>
  <si>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</si>
  <si>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</si>
  <si>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</si>
  <si>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</si>
  <si>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</si>
  <si>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</si>
  <si>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</si>
  <si>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</si>
  <si>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</si>
  <si>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</si>
  <si>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</si>
  <si>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</si>
  <si>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</si>
  <si>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</si>
  <si>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</si>
  <si>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</si>
  <si>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</si>
  <si>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</si>
  <si>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</si>
  <si>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</si>
  <si>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</si>
  <si>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</si>
  <si>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</si>
  <si>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</si>
  <si>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</si>
  <si>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</si>
  <si>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</si>
  <si>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</si>
  <si>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</si>
  <si>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</si>
  <si>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</si>
  <si>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</si>
  <si>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</si>
  <si>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</si>
  <si>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</si>
  <si>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</si>
  <si>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</si>
  <si>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</si>
  <si>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</si>
  <si>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</si>
  <si>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</si>
  <si>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</si>
  <si>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</si>
  <si>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</si>
  <si>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</si>
  <si>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</si>
  <si>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</si>
  <si>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</si>
  <si>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</si>
  <si>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</si>
  <si>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</si>
  <si>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</si>
  <si>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</si>
  <si>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</si>
  <si>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</si>
  <si>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</si>
  <si>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</si>
  <si>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</si>
  <si>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</si>
  <si>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</si>
  <si>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</si>
  <si>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</si>
  <si>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</si>
  <si>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</si>
  <si>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</si>
  <si>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</si>
  <si>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</si>
  <si>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</si>
  <si>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</si>
  <si>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</si>
  <si>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</si>
  <si>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</si>
  <si>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</si>
  <si>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</si>
  <si>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</si>
  <si>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</si>
  <si>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</si>
  <si>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</si>
  <si>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</si>
  <si>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</si>
  <si>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</si>
  <si>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</si>
  <si>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</si>
  <si>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</si>
  <si>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</si>
  <si>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</si>
  <si>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</si>
  <si>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</si>
  <si>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</si>
  <si>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</si>
  <si>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</si>
  <si>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</si>
  <si>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</si>
  <si>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</si>
  <si>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</si>
  <si>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</si>
  <si>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</si>
  <si>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</si>
  <si>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</si>
  <si>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</si>
  <si>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</si>
  <si>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</si>
  <si>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</si>
  <si>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</si>
  <si>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</si>
  <si>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</si>
  <si>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</si>
  <si>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</si>
  <si>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</si>
  <si>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</si>
  <si>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</si>
  <si>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</si>
  <si>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</si>
  <si>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</si>
  <si>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</si>
  <si>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</si>
  <si>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</si>
  <si>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</si>
  <si>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</si>
  <si>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</si>
  <si>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</si>
  <si>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</si>
  <si>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</si>
  <si>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</si>
  <si>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</si>
  <si>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</si>
  <si>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</si>
  <si>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</si>
  <si>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</si>
  <si>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</si>
  <si>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</si>
  <si>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</si>
  <si>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</si>
  <si>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</si>
  <si>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</si>
  <si>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</si>
  <si>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</si>
  <si>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</si>
  <si>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</si>
  <si>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</si>
  <si>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</si>
  <si>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</si>
  <si>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</si>
  <si>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</si>
  <si>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</si>
  <si>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</si>
  <si>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</si>
  <si>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</si>
  <si>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</si>
  <si>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</si>
  <si>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</si>
  <si>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</si>
  <si>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</si>
  <si>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</si>
  <si>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</si>
  <si>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</si>
  <si>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</si>
  <si>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</si>
  <si>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</si>
  <si>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</si>
  <si>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</si>
  <si>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</si>
  <si>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</si>
  <si>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</si>
  <si>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</si>
  <si>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</si>
  <si>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</si>
  <si>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</si>
  <si>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</si>
  <si>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</si>
  <si>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</si>
  <si>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</si>
  <si>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</si>
  <si>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</si>
  <si>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</si>
  <si>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</si>
  <si>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</si>
  <si>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</si>
  <si>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</si>
  <si>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</si>
  <si>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</si>
  <si>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</si>
  <si>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</si>
  <si>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</si>
  <si>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</si>
  <si>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</si>
  <si>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</si>
  <si>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</si>
  <si>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</si>
  <si>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</si>
  <si>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</si>
  <si>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</si>
  <si>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</si>
  <si>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</si>
  <si>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</si>
  <si>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</si>
  <si>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</si>
  <si>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</si>
  <si>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</si>
  <si>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</si>
  <si>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</si>
  <si>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</si>
  <si>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</si>
  <si>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</si>
  <si>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</si>
  <si>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</si>
  <si>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</si>
  <si>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</si>
  <si>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</si>
  <si>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</si>
  <si>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</si>
  <si>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</si>
  <si>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</si>
  <si>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</si>
  <si>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</si>
  <si>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</si>
  <si>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</si>
  <si>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</si>
  <si>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</si>
  <si>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</si>
  <si>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</si>
  <si>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</si>
  <si>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</si>
  <si>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</si>
  <si>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</si>
  <si>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</si>
  <si>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</si>
  <si>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</si>
  <si>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</si>
  <si>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</si>
  <si>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</si>
  <si>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</si>
  <si>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</si>
  <si>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</si>
  <si>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</si>
  <si>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</si>
  <si>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</si>
  <si>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</si>
  <si>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</si>
  <si>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</si>
  <si>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</si>
  <si>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</si>
  <si>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</si>
  <si>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</si>
  <si>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</si>
  <si>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</si>
  <si>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</si>
  <si>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</si>
  <si>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</si>
  <si>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</si>
  <si>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</si>
  <si>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</si>
  <si>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</si>
  <si>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</si>
  <si>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</si>
  <si>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</si>
  <si>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</si>
  <si>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</si>
  <si>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</si>
  <si>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</si>
  <si>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</si>
  <si>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</si>
  <si>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</si>
  <si>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</si>
  <si>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</si>
  <si>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</si>
  <si>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</si>
  <si>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</si>
  <si>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</si>
  <si>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</si>
  <si>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</si>
  <si>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</si>
  <si>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</si>
  <si>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</si>
  <si>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</si>
  <si>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</si>
  <si>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</si>
  <si>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</si>
  <si>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</si>
  <si>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</si>
  <si>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</si>
  <si>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</si>
  <si>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</si>
  <si>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</si>
  <si>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</si>
  <si>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</si>
  <si>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</si>
  <si>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</si>
  <si>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</si>
  <si>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</si>
  <si>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</si>
  <si>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</si>
  <si>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</si>
  <si>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</si>
  <si>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</si>
  <si>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</si>
  <si>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</si>
  <si>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</si>
  <si>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</si>
  <si>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</si>
  <si>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</si>
  <si>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</si>
  <si>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</si>
  <si>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</si>
  <si>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</si>
  <si>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</si>
  <si>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</si>
  <si>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</si>
  <si>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</si>
  <si>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</si>
  <si>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</si>
  <si>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</si>
  <si>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</si>
  <si>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</si>
  <si>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</si>
  <si>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</si>
  <si>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</si>
  <si>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</si>
  <si>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</si>
  <si>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</si>
  <si>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</si>
  <si>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</si>
  <si>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</si>
  <si>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</si>
  <si>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</si>
  <si>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</si>
  <si>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</si>
  <si>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</si>
  <si>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</si>
  <si>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</si>
  <si>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</si>
  <si>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</si>
  <si>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</si>
  <si>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</si>
  <si>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</si>
  <si>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</si>
  <si>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</si>
  <si>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</si>
  <si>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</si>
  <si>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</si>
  <si>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</si>
  <si>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</si>
  <si>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</si>
  <si>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</si>
  <si>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</si>
  <si>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</si>
  <si>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</si>
  <si>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</si>
  <si>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</si>
  <si>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</si>
  <si>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</si>
  <si>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</si>
  <si>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</si>
  <si>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</si>
  <si>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</si>
  <si>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</si>
  <si>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</si>
  <si>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</si>
  <si>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</si>
  <si>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</si>
  <si>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</si>
  <si>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</si>
  <si>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</si>
  <si>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</si>
  <si>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</si>
  <si>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</si>
  <si>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</si>
  <si>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</si>
  <si>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</si>
  <si>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</si>
  <si>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</si>
  <si>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</si>
  <si>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</si>
  <si>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</si>
  <si>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</si>
  <si>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</si>
  <si>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</si>
  <si>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</si>
  <si>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</si>
  <si>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</si>
  <si>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</si>
  <si>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</si>
  <si>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</si>
  <si>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</si>
  <si>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</si>
  <si>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</si>
  <si>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</si>
  <si>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</si>
  <si>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</si>
  <si>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</si>
  <si>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</si>
  <si>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</si>
  <si>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</si>
  <si>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</si>
  <si>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</si>
  <si>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</si>
  <si>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</si>
  <si>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</si>
  <si>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</si>
  <si>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</si>
  <si>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</si>
  <si>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</si>
  <si>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</si>
  <si>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</si>
  <si>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</si>
  <si>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</si>
  <si>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</si>
  <si>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</si>
  <si>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</si>
  <si>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</si>
  <si>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</si>
  <si>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</si>
  <si>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</si>
  <si>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</si>
  <si>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</si>
  <si>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</si>
  <si>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</si>
  <si>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</si>
  <si>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</si>
  <si>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</si>
  <si>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</si>
  <si>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</si>
  <si>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</si>
  <si>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</si>
  <si>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</si>
  <si>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</si>
  <si>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</si>
  <si>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</si>
  <si>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</si>
  <si>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</si>
  <si>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</si>
  <si>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</si>
  <si>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</si>
  <si>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</si>
  <si>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</si>
  <si>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</si>
  <si>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</si>
  <si>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</si>
  <si>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</si>
  <si>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</si>
  <si>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</si>
  <si>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</si>
  <si>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</si>
  <si>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</si>
  <si>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</si>
  <si>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</si>
  <si>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</si>
  <si>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</si>
  <si>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</si>
  <si>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</si>
  <si>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</si>
  <si>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</si>
  <si>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</si>
  <si>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</si>
  <si>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</si>
  <si>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</si>
  <si>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</si>
  <si>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</si>
  <si>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</si>
  <si>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</si>
  <si>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</si>
  <si>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</si>
  <si>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</si>
  <si>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</si>
  <si>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</si>
  <si>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</si>
  <si>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</si>
  <si>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</si>
  <si>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</si>
  <si>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</si>
  <si>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</si>
  <si>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</si>
  <si>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</si>
  <si>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</si>
  <si>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</si>
  <si>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</si>
  <si>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</si>
  <si>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</si>
  <si>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</si>
  <si>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</si>
  <si>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</si>
  <si>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</si>
  <si>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</si>
  <si>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</si>
  <si>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</si>
  <si>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</si>
  <si>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</si>
  <si>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</si>
  <si>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</si>
  <si>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</si>
  <si>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</si>
  <si>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</si>
  <si>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</si>
  <si>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</si>
  <si>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</si>
  <si>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</si>
  <si>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</si>
  <si>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</si>
  <si>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</si>
  <si>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</si>
  <si>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</si>
  <si>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</si>
  <si>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</si>
  <si>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</si>
  <si>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</si>
  <si>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</si>
  <si>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</si>
  <si>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</si>
  <si>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</si>
  <si>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</si>
  <si>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</si>
  <si>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</si>
  <si>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</si>
  <si>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</si>
  <si>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</si>
  <si>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</si>
  <si>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</si>
  <si>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</si>
  <si>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</si>
  <si>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</si>
  <si>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</si>
  <si>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</si>
  <si>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</si>
  <si>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</si>
  <si>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</si>
  <si>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</si>
  <si>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</si>
  <si>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</si>
  <si>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</si>
  <si>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</si>
  <si>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</si>
  <si>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</si>
  <si>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</si>
  <si>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</si>
  <si>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</si>
  <si>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</si>
  <si>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</si>
  <si>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</si>
  <si>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</si>
  <si>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</si>
  <si>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</si>
  <si>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</si>
  <si>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</si>
  <si>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</si>
  <si>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</si>
  <si>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</si>
  <si>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</si>
  <si>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</si>
  <si>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</si>
  <si>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</si>
  <si>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</si>
  <si>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</si>
  <si>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</si>
  <si>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</si>
  <si>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</si>
  <si>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</si>
  <si>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</si>
  <si>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</si>
  <si>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</si>
  <si>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</si>
  <si>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</si>
  <si>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</si>
  <si>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</si>
  <si>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</si>
  <si>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</si>
  <si>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</si>
  <si>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</si>
  <si>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</si>
  <si>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</si>
  <si>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</si>
  <si>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</si>
  <si>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</si>
  <si>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</si>
  <si>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</si>
  <si>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</si>
  <si>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</si>
  <si>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</si>
  <si>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</si>
  <si>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</si>
  <si>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</si>
  <si>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</si>
  <si>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</si>
  <si>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</si>
  <si>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</si>
  <si>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</si>
  <si>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</si>
  <si>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</si>
  <si>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</si>
  <si>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</si>
  <si>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</si>
  <si>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</si>
  <si>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</si>
  <si>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</si>
  <si>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</si>
  <si>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</si>
  <si>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</si>
  <si>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</si>
  <si>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</si>
  <si>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</si>
  <si>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</si>
  <si>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</si>
  <si>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</si>
  <si>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</si>
  <si>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</si>
  <si>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</si>
  <si>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</si>
  <si>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</si>
  <si>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</si>
  <si>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</si>
  <si>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</si>
  <si>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</si>
  <si>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</si>
  <si>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</si>
  <si>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</si>
  <si>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</si>
  <si>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</si>
  <si>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</si>
  <si>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</si>
  <si>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</si>
  <si>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</si>
  <si>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</si>
  <si>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</si>
  <si>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</si>
  <si>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</si>
  <si>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</si>
  <si>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</si>
  <si>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</si>
  <si>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</si>
  <si>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</si>
  <si>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</si>
  <si>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</si>
  <si>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</si>
  <si>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</si>
  <si>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</si>
  <si>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</si>
  <si>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</si>
  <si>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</si>
  <si>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</si>
  <si>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</si>
  <si>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</si>
  <si>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</si>
  <si>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</si>
  <si>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</si>
  <si>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</si>
  <si>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</si>
  <si>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</si>
  <si>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</si>
  <si>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</si>
  <si>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</si>
  <si>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</si>
  <si>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</si>
  <si>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</si>
  <si>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</si>
  <si>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</si>
  <si>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</si>
  <si>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</si>
  <si>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</si>
  <si>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</si>
  <si>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</si>
  <si>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</si>
  <si>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</si>
  <si>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</si>
  <si>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</si>
  <si>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</si>
  <si>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</si>
  <si>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</si>
  <si>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</si>
  <si>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</si>
  <si>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</si>
  <si>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</si>
  <si>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</si>
  <si>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</si>
  <si>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</si>
  <si>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</si>
  <si>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</si>
  <si>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</si>
  <si>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</si>
  <si>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</si>
  <si>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</si>
  <si>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</si>
  <si>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</si>
  <si>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</si>
  <si>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</si>
  <si>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</si>
  <si>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</si>
  <si>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</si>
  <si>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</si>
  <si>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</si>
  <si>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</si>
  <si>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</si>
  <si>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</si>
  <si>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</si>
  <si>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</si>
  <si>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</si>
  <si>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</si>
  <si>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</si>
  <si>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</si>
  <si>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</si>
  <si>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</si>
  <si>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</si>
  <si>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</si>
  <si>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</si>
  <si>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</si>
  <si>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</si>
  <si>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</si>
  <si>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</si>
  <si>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</si>
  <si>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</si>
  <si>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</si>
  <si>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</si>
  <si>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</si>
  <si>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</si>
  <si>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</si>
  <si>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</si>
  <si>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</si>
  <si>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</si>
  <si>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</si>
  <si>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</si>
  <si>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</si>
  <si>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</si>
  <si>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</si>
  <si>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</si>
  <si>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</si>
  <si>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</si>
  <si>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</si>
  <si>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</si>
  <si>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</si>
  <si>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</si>
  <si>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</si>
  <si>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</si>
  <si>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</si>
  <si>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</si>
  <si>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</si>
  <si>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</si>
  <si>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</si>
  <si>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</si>
  <si>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</si>
  <si>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</si>
  <si>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</si>
  <si>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</si>
  <si>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</si>
  <si>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</si>
  <si>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</si>
  <si>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</si>
  <si>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</si>
  <si>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</si>
  <si>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</si>
  <si>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</si>
  <si>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</si>
  <si>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</si>
  <si>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</si>
  <si>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</si>
  <si>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</si>
  <si>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</si>
  <si>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</si>
  <si>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</si>
  <si>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</si>
  <si>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</si>
  <si>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</si>
  <si>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</si>
  <si>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</si>
  <si>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</si>
  <si>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</si>
  <si>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</si>
  <si>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</si>
  <si>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</si>
  <si>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</si>
  <si>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</si>
  <si>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</si>
  <si>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</si>
  <si>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</si>
  <si>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</si>
  <si>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</si>
  <si>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</si>
  <si>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</si>
  <si>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</si>
  <si>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</si>
  <si>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</si>
  <si>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</si>
  <si>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</si>
  <si>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</si>
  <si>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</si>
  <si>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</si>
  <si>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</si>
  <si>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</si>
  <si>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</si>
  <si>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</si>
  <si>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</si>
  <si>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</si>
  <si>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</si>
  <si>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</si>
  <si>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</si>
  <si>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</si>
  <si>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</si>
  <si>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</si>
  <si>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</si>
  <si>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</si>
  <si>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</si>
  <si>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</si>
  <si>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</si>
  <si>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</si>
  <si>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</si>
  <si>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</si>
  <si>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</si>
  <si>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</si>
  <si>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</si>
  <si>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</si>
  <si>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</si>
  <si>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</si>
  <si>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</si>
  <si>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</si>
  <si>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</si>
  <si>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</si>
  <si>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</si>
  <si>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</si>
  <si>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</si>
  <si>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</si>
  <si>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</si>
  <si>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</si>
  <si>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</si>
  <si>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</si>
  <si>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</si>
  <si>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</si>
  <si>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</si>
  <si>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</si>
  <si>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</si>
  <si>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</si>
  <si>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</si>
  <si>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</si>
  <si>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</si>
  <si>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</si>
  <si>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</si>
  <si>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</si>
  <si>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</si>
  <si>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</si>
  <si>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</si>
  <si>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</si>
  <si>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</si>
  <si>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</si>
  <si>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</si>
  <si>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</si>
  <si>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</si>
  <si>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</si>
  <si>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</si>
  <si>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</si>
  <si>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</si>
  <si>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</si>
  <si>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</si>
  <si>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</si>
  <si>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</si>
  <si>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</si>
  <si>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</si>
  <si>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</si>
  <si>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</si>
  <si>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</si>
  <si>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</si>
  <si>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</si>
  <si>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</si>
  <si>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</si>
  <si>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</si>
  <si>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</si>
  <si>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</si>
  <si>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</si>
  <si>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</si>
  <si>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</si>
  <si>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</si>
  <si>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</si>
  <si>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</si>
  <si>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</si>
  <si>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</si>
  <si>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</si>
  <si>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</si>
  <si>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</si>
  <si>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</si>
  <si>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</si>
  <si>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</si>
  <si>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</si>
  <si>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</si>
  <si>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</si>
  <si>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</si>
  <si>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</si>
  <si>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</si>
  <si>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</si>
  <si>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</si>
  <si>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</si>
  <si>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</si>
  <si>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</si>
  <si>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</si>
  <si>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</si>
  <si>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</si>
  <si>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</si>
  <si>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</si>
  <si>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</si>
  <si>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</si>
  <si>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</si>
  <si>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</si>
  <si>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</si>
  <si>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</si>
  <si>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</si>
  <si>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</si>
  <si>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</si>
  <si>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</si>
  <si>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</si>
  <si>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</si>
  <si>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</si>
  <si>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</si>
  <si>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</si>
  <si>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</si>
  <si>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</si>
  <si>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</si>
  <si>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</si>
  <si>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</si>
  <si>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</si>
  <si>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</si>
  <si>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</si>
  <si>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</si>
  <si>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</si>
  <si>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</si>
  <si>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</si>
  <si>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</si>
  <si>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</si>
  <si>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</si>
  <si>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</si>
  <si>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</si>
  <si>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</si>
  <si>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</si>
  <si>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</si>
  <si>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</si>
  <si>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</si>
  <si>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</si>
  <si>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</si>
  <si>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</si>
  <si>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</si>
  <si>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</si>
  <si>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</si>
  <si>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</si>
  <si>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</si>
  <si>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</si>
  <si>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</si>
  <si>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</si>
  <si>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</si>
  <si>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</si>
  <si>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</si>
  <si>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</si>
  <si>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</si>
  <si>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</si>
  <si>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</si>
  <si>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</si>
  <si>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</si>
  <si>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</si>
  <si>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</si>
  <si>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</si>
  <si>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</si>
  <si>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</si>
  <si>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</si>
  <si>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</si>
  <si>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</si>
  <si>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</si>
  <si>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</si>
  <si>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</si>
  <si>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</si>
  <si>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</si>
  <si>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</si>
  <si>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</si>
  <si>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</si>
  <si>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</si>
  <si>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</si>
  <si>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</si>
  <si>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</si>
  <si>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</si>
  <si>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</si>
  <si>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</si>
  <si>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</si>
  <si>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</si>
  <si>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</si>
  <si>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</si>
  <si>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</si>
  <si>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</si>
  <si>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</si>
  <si>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</si>
  <si>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</si>
  <si>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</si>
  <si>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</si>
  <si>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</si>
  <si>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</si>
  <si>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</si>
  <si>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</si>
  <si>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</si>
  <si>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</si>
  <si>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</si>
  <si>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</si>
  <si>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</si>
  <si>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</si>
  <si>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</si>
  <si>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</si>
  <si>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</si>
  <si>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</si>
  <si>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</si>
  <si>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</si>
  <si>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</si>
  <si>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</si>
  <si>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</si>
  <si>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</si>
  <si>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</si>
  <si>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</si>
  <si>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</si>
  <si>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</si>
  <si>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</si>
  <si>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</si>
  <si>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</si>
  <si>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</si>
  <si>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</si>
  <si>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</si>
  <si>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</si>
  <si>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</si>
  <si>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</si>
  <si>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</si>
  <si>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</si>
  <si>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</si>
  <si>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</si>
  <si>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</si>
  <si>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</si>
  <si>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</si>
  <si>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</si>
  <si>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</si>
  <si>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</si>
  <si>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</si>
  <si>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</si>
  <si>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</si>
  <si>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</si>
  <si>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</si>
  <si>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</si>
  <si>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</si>
  <si>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</si>
  <si>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</si>
  <si>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</si>
  <si>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</si>
  <si>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</si>
  <si>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</si>
  <si>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</si>
  <si>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</si>
  <si>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</si>
  <si>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</si>
  <si>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</si>
  <si>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</si>
  <si>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</si>
  <si>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</si>
  <si>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</si>
  <si>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</si>
  <si>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</si>
  <si>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</si>
  <si>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</si>
  <si>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</si>
  <si>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</si>
  <si>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</si>
  <si>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</si>
  <si>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</si>
  <si>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</si>
  <si>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</si>
  <si>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</si>
  <si>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</si>
  <si>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</si>
  <si>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</si>
  <si>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</si>
  <si>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</si>
  <si>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</si>
  <si>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</si>
  <si>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</si>
  <si>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</si>
  <si>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</si>
  <si>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</si>
  <si>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</si>
  <si>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</si>
  <si>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</si>
  <si>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</si>
  <si>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</si>
  <si>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</si>
  <si>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</si>
  <si>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</si>
  <si>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</si>
  <si>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</si>
  <si>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</si>
  <si>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</si>
  <si>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</si>
  <si>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</si>
  <si>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</si>
  <si>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</si>
  <si>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</si>
  <si>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</si>
  <si>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</si>
  <si>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</si>
  <si>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</si>
  <si>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</si>
  <si>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</si>
  <si>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</si>
  <si>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</si>
  <si>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</si>
  <si>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</si>
  <si>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</si>
  <si>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</si>
  <si>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</si>
  <si>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</si>
  <si>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</si>
  <si>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</si>
  <si>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</si>
  <si>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</si>
  <si>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</si>
  <si>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</si>
  <si>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</si>
  <si>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</si>
  <si>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</si>
  <si>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</si>
  <si>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</si>
  <si>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</si>
  <si>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</si>
  <si>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</si>
  <si>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</si>
  <si>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</si>
  <si>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</si>
  <si>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</si>
  <si>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</si>
  <si>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</si>
  <si>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</si>
  <si>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</si>
  <si>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</si>
  <si>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</si>
  <si>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</si>
  <si>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</si>
  <si>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</si>
  <si>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</si>
  <si>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</si>
  <si>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</si>
  <si>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</si>
  <si>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</si>
  <si>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</si>
  <si>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</si>
  <si>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</si>
  <si>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</si>
  <si>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</si>
  <si>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</si>
  <si>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</si>
  <si>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</si>
  <si>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</si>
  <si>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</si>
  <si>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</si>
  <si>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</si>
  <si>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</si>
  <si>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</si>
  <si>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</si>
  <si>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</si>
  <si>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</si>
  <si>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</si>
  <si>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</si>
  <si>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</si>
  <si>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</si>
  <si>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</si>
  <si>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</si>
  <si>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</si>
  <si>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</si>
  <si>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</si>
  <si>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</si>
  <si>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</si>
  <si>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</si>
  <si>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</si>
  <si>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</si>
  <si>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</si>
  <si>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</si>
  <si>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</si>
  <si>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</si>
  <si>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</si>
  <si>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</si>
  <si>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</si>
  <si>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</si>
  <si>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</si>
  <si>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</si>
  <si>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</si>
  <si>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</si>
  <si>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</si>
  <si>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</si>
  <si>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</si>
  <si>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</si>
  <si>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</si>
  <si>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</si>
  <si>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</si>
  <si>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</si>
  <si>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</si>
  <si>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</si>
  <si>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</si>
  <si>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</si>
  <si>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</si>
  <si>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</si>
  <si>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</si>
  <si>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</si>
  <si>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</si>
  <si>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</si>
  <si>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</si>
  <si>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</si>
  <si>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</si>
  <si>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</si>
  <si>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</si>
  <si>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</si>
  <si>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</si>
  <si>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</si>
  <si>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</si>
  <si>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</si>
  <si>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</si>
  <si>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</si>
  <si>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</si>
  <si>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</si>
  <si>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</si>
  <si>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</si>
  <si>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</si>
  <si>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</si>
  <si>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</si>
  <si>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</si>
  <si>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</si>
  <si>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</si>
  <si>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</si>
  <si>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</si>
  <si>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</si>
  <si>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</si>
  <si>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</si>
  <si>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</si>
  <si>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</si>
  <si>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</si>
  <si>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</si>
  <si>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</si>
  <si>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</si>
  <si>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</si>
  <si>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</si>
  <si>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</si>
  <si>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</si>
  <si>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</si>
  <si>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</si>
  <si>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</si>
  <si>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</si>
  <si>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</si>
  <si>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</si>
  <si>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</si>
  <si>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</si>
  <si>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</si>
  <si>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</si>
  <si>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</si>
  <si>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</si>
  <si>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</si>
  <si>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</si>
  <si>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</si>
  <si>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</si>
  <si>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</si>
  <si>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</si>
  <si>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</si>
  <si>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</si>
  <si>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</si>
  <si>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</si>
  <si>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</si>
  <si>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</si>
  <si>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</si>
  <si>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</si>
  <si>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</si>
  <si>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</si>
  <si>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</si>
  <si>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</si>
  <si>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</si>
  <si>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</si>
  <si>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</si>
  <si>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</si>
  <si>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</si>
  <si>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</si>
  <si>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</si>
  <si>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</si>
  <si>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</si>
  <si>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</si>
  <si>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</si>
  <si>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</si>
  <si>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</si>
  <si>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</si>
  <si>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</si>
  <si>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</si>
  <si>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</si>
  <si>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</si>
  <si>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</si>
  <si>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</si>
  <si>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</si>
  <si>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</si>
  <si>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</si>
  <si>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</si>
  <si>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</si>
  <si>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</si>
  <si>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</si>
  <si>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</si>
  <si>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</si>
  <si>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</si>
  <si>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</si>
  <si>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</si>
  <si>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</si>
  <si>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</si>
  <si>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</si>
  <si>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</si>
  <si>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</si>
  <si>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</si>
  <si>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</si>
  <si>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</si>
  <si>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</si>
  <si>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</si>
  <si>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</si>
  <si>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</si>
  <si>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</si>
  <si>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</si>
  <si>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</si>
  <si>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</si>
  <si>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</si>
  <si>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</si>
  <si>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</si>
  <si>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</si>
  <si>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</si>
  <si>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</si>
  <si>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</si>
  <si>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</si>
  <si>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</si>
  <si>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</si>
  <si>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</si>
  <si>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</si>
  <si>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</si>
  <si>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</si>
  <si>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</si>
  <si>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</si>
  <si>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</si>
  <si>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</si>
  <si>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</si>
  <si>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</si>
  <si>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</si>
  <si>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</si>
  <si>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</si>
  <si>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</si>
  <si>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</si>
  <si>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</si>
  <si>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</si>
  <si>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</si>
  <si>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</si>
  <si>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</si>
  <si>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</si>
  <si>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</si>
  <si>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</si>
  <si>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</si>
  <si>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</si>
  <si>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</si>
  <si>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</si>
  <si>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</si>
  <si>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</si>
  <si>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</si>
  <si>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</si>
  <si>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</si>
  <si>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</si>
  <si>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</si>
  <si>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</si>
  <si>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</si>
  <si>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</si>
  <si>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</si>
  <si>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</si>
  <si>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</si>
  <si>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</si>
  <si>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</si>
  <si>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</si>
  <si>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</si>
  <si>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</si>
  <si>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</si>
  <si>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</si>
  <si>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</si>
  <si>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</si>
  <si>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</si>
  <si>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</si>
  <si>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</si>
  <si>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</si>
  <si>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</si>
  <si>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</si>
  <si>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</si>
  <si>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</si>
  <si>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</si>
  <si>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</si>
  <si>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</si>
  <si>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</si>
  <si>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</si>
  <si>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</si>
  <si>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</si>
  <si>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</si>
  <si>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</si>
  <si>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</si>
  <si>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</si>
  <si>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</si>
  <si>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</si>
  <si>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</si>
  <si>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</si>
  <si>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</si>
  <si>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</si>
  <si>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</si>
  <si>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</si>
  <si>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</si>
  <si>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</si>
  <si>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</si>
  <si>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</si>
  <si>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</si>
  <si>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</si>
  <si>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</si>
  <si>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</si>
  <si>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</si>
  <si>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</si>
  <si>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</si>
  <si>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</si>
  <si>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</si>
  <si>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</si>
  <si>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</si>
  <si>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</si>
  <si>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</si>
  <si>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</si>
  <si>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</si>
  <si>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</si>
  <si>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</si>
  <si>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</si>
  <si>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</si>
  <si>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</si>
  <si>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</si>
  <si>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</si>
  <si>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</si>
  <si>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</si>
  <si>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</si>
  <si>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</si>
  <si>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</si>
  <si>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</si>
  <si>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</si>
  <si>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</si>
  <si>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</si>
  <si>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</si>
  <si>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</si>
  <si>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</si>
  <si>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</si>
  <si>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</si>
  <si>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</si>
  <si>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</si>
  <si>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</si>
  <si>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</si>
  <si>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</si>
  <si>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</si>
  <si>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</si>
  <si>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</si>
  <si>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</si>
  <si>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</si>
  <si>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</si>
  <si>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</si>
  <si>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</si>
  <si>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</si>
  <si>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</si>
  <si>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</si>
  <si>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</si>
  <si>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</si>
  <si>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</si>
  <si>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</si>
  <si>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</si>
  <si>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</si>
  <si>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</si>
  <si>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</si>
  <si>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</si>
  <si>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</si>
  <si>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</si>
  <si>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</si>
  <si>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</si>
  <si>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</si>
  <si>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</si>
  <si>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</si>
  <si>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</si>
  <si>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</si>
  <si>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</si>
  <si>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</si>
  <si>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</si>
  <si>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</si>
  <si>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</si>
  <si>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</si>
  <si>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</si>
  <si>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</si>
  <si>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</si>
  <si>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</si>
  <si>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</si>
  <si>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</si>
  <si>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</si>
  <si>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</si>
  <si>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</si>
  <si>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</si>
  <si>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</si>
  <si>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</si>
  <si>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</si>
  <si>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</si>
  <si>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</si>
  <si>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</si>
  <si>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</si>
  <si>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</si>
  <si>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</si>
  <si>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</si>
  <si>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</si>
  <si>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</si>
  <si>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</si>
  <si>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</si>
  <si>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</si>
  <si>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</si>
  <si>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</si>
  <si>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</si>
  <si>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</si>
  <si>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</si>
  <si>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</si>
  <si>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</si>
  <si>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</si>
  <si>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</si>
  <si>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</si>
  <si>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</si>
  <si>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</si>
  <si>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</si>
  <si>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</si>
  <si>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</si>
  <si>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</si>
  <si>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</si>
  <si>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</si>
  <si>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</si>
  <si>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</si>
  <si>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</si>
  <si>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</si>
  <si>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</si>
  <si>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</si>
  <si>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</si>
  <si>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</si>
  <si>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</si>
  <si>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</si>
  <si>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</si>
  <si>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</si>
  <si>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</si>
  <si>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</si>
  <si>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</si>
  <si>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</si>
  <si>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</si>
  <si>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</si>
  <si>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</si>
  <si>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</si>
  <si>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</si>
  <si>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</si>
  <si>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</si>
  <si>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</si>
  <si>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</si>
  <si>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</si>
  <si>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</si>
  <si>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</si>
  <si>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</si>
  <si>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</si>
  <si>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</si>
  <si>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</si>
  <si>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</si>
  <si>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</si>
  <si>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</si>
  <si>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</si>
  <si>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</si>
  <si>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</si>
  <si>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</si>
  <si>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</si>
  <si>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</si>
  <si>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</si>
  <si>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</si>
  <si>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</si>
  <si>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</si>
  <si>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</si>
  <si>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</si>
  <si>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</si>
  <si>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</si>
  <si>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</si>
  <si>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</si>
  <si>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</si>
  <si>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</si>
  <si>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</si>
  <si>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</si>
  <si>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</si>
  <si>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</si>
  <si>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</si>
  <si>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</si>
  <si>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</si>
  <si>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</si>
  <si>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</si>
  <si>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</si>
  <si>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</si>
  <si>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</si>
  <si>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</si>
  <si>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</si>
  <si>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</si>
  <si>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</si>
  <si>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</si>
  <si>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</si>
  <si>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</si>
  <si>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</si>
  <si>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</si>
  <si>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</si>
  <si>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</si>
  <si>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</si>
  <si>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</si>
  <si>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</si>
  <si>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</si>
  <si>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</si>
  <si>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</si>
  <si>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</si>
  <si>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</si>
  <si>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</si>
  <si>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</si>
  <si>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</si>
  <si>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</si>
  <si>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</si>
  <si>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</si>
  <si>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</si>
  <si>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</si>
  <si>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</si>
  <si>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</si>
  <si>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</si>
  <si>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</si>
  <si>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</si>
  <si>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</si>
  <si>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</si>
  <si>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</si>
  <si>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</si>
  <si>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</si>
  <si>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</si>
  <si>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</si>
  <si>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</si>
  <si>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</si>
  <si>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</si>
  <si>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</si>
  <si>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</si>
  <si>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</si>
  <si>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</si>
  <si>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</si>
  <si>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</si>
  <si>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</si>
  <si>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</si>
  <si>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</si>
  <si>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</si>
  <si>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</si>
  <si>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</si>
  <si>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</si>
  <si>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</si>
  <si>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</si>
  <si>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</si>
  <si>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</si>
  <si>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</si>
  <si>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</si>
  <si>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</si>
  <si>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</si>
  <si>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</si>
  <si>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</si>
  <si>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</si>
  <si>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</si>
  <si>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</si>
  <si>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</si>
  <si>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</si>
  <si>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</si>
  <si>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</si>
  <si>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</si>
  <si>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</si>
  <si>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</si>
  <si>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</si>
  <si>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</si>
  <si>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</si>
  <si>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</si>
  <si>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</si>
  <si>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</si>
  <si>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</si>
  <si>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</si>
  <si>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</si>
  <si>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</si>
  <si>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</si>
  <si>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</si>
  <si>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</si>
  <si>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</si>
  <si>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</si>
  <si>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</si>
  <si>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</si>
  <si>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</si>
  <si>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</si>
  <si>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</si>
  <si>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</si>
  <si>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</si>
  <si>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</si>
  <si>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</si>
  <si>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</si>
  <si>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</si>
  <si>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</si>
  <si>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</si>
  <si>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</si>
  <si>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</si>
  <si>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</si>
  <si>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</si>
  <si>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</si>
  <si>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</si>
  <si>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</si>
  <si>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</si>
  <si>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</si>
  <si>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</si>
  <si>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</si>
  <si>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</si>
  <si>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</si>
  <si>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</si>
  <si>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</si>
  <si>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</si>
  <si>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</si>
  <si>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</si>
  <si>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</si>
  <si>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</si>
  <si>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</si>
  <si>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</si>
  <si>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</si>
  <si>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</si>
  <si>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</si>
  <si>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</si>
  <si>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</si>
  <si>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</si>
  <si>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</si>
  <si>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</si>
  <si>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</si>
  <si>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</si>
  <si>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</si>
  <si>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</si>
  <si>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</si>
  <si>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</si>
  <si>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</si>
  <si>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</si>
  <si>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</si>
  <si>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</si>
  <si>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</si>
  <si>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</si>
  <si>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</si>
  <si>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</si>
  <si>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</si>
  <si>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</si>
  <si>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</si>
  <si>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</si>
  <si>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</si>
  <si>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</si>
  <si>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</si>
  <si>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</si>
  <si>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</si>
  <si>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</si>
  <si>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</si>
  <si>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</si>
  <si>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</si>
  <si>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</si>
  <si>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</si>
  <si>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</si>
  <si>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</si>
  <si>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</si>
  <si>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</si>
  <si>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</si>
  <si>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</si>
  <si>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</si>
  <si>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</si>
  <si>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</si>
  <si>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</si>
  <si>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</si>
  <si>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</si>
  <si>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</si>
  <si>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</si>
  <si>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</si>
  <si>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</si>
  <si>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</si>
  <si>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</si>
  <si>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</si>
  <si>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</si>
  <si>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</si>
  <si>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</si>
  <si>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</si>
  <si>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</si>
  <si>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</si>
  <si>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</si>
  <si>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</si>
  <si>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</si>
  <si>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</si>
  <si>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</si>
  <si>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</si>
  <si>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</si>
  <si>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</si>
  <si>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</si>
  <si>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</si>
  <si>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</si>
  <si>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</si>
  <si>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</si>
  <si>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</si>
  <si>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</si>
  <si>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</si>
  <si>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</si>
  <si>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</si>
  <si>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</si>
  <si>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</si>
  <si>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</si>
  <si>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</si>
  <si>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</si>
  <si>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</si>
  <si>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</si>
  <si>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</si>
  <si>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</si>
  <si>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</si>
  <si>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</si>
  <si>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</si>
  <si>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</si>
  <si>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</si>
  <si>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</si>
  <si>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</si>
  <si>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</si>
  <si>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</si>
  <si>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</si>
  <si>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</si>
  <si>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</si>
  <si>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</si>
  <si>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</si>
  <si>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</si>
  <si>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</si>
  <si>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</si>
  <si>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</si>
  <si>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</si>
  <si>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</si>
  <si>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</si>
  <si>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</si>
  <si>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</si>
  <si>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</si>
  <si>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</si>
  <si>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</si>
  <si>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</si>
  <si>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</si>
  <si>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</si>
  <si>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</si>
  <si>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</si>
  <si>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</si>
  <si>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</si>
  <si>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</si>
  <si>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</si>
  <si>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</si>
  <si>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</si>
  <si>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</si>
  <si>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</si>
  <si>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</si>
  <si>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</si>
  <si>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</si>
  <si>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</si>
  <si>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</si>
  <si>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</si>
  <si>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</si>
  <si>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</si>
  <si>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</si>
  <si>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</si>
  <si>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</si>
  <si>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</si>
  <si>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</si>
  <si>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</si>
  <si>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</si>
  <si>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</si>
  <si>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</si>
  <si>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</si>
  <si>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</si>
  <si>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</si>
  <si>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</si>
  <si>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</si>
  <si>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</si>
  <si>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</si>
  <si>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</si>
  <si>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</si>
  <si>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</si>
  <si>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</si>
  <si>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</si>
  <si>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</si>
  <si>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</si>
  <si>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</si>
  <si>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</si>
  <si>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</si>
  <si>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</si>
  <si>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</si>
  <si>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</si>
  <si>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</si>
  <si>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</si>
  <si>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</si>
  <si>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</si>
  <si>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</si>
  <si>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</si>
  <si>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</si>
  <si>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</si>
  <si>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</si>
  <si>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</si>
  <si>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</si>
  <si>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</si>
  <si>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</si>
  <si>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</si>
  <si>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</si>
  <si>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</si>
  <si>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</si>
  <si>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</si>
  <si>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</si>
  <si>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</si>
  <si>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</si>
  <si>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</si>
  <si>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</si>
  <si>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</si>
  <si>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</si>
  <si>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</si>
  <si>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</si>
  <si>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</si>
  <si>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</si>
  <si>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</si>
  <si>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</si>
  <si>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</si>
  <si>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</si>
  <si>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</si>
  <si>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</si>
  <si>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</si>
  <si>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</si>
  <si>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</si>
  <si>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</si>
  <si>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</si>
  <si>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</si>
  <si>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</si>
  <si>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</si>
  <si>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</si>
  <si>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</si>
  <si>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</si>
  <si>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</si>
  <si>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</si>
  <si>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</si>
  <si>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</si>
  <si>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</si>
  <si>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</si>
  <si>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</si>
  <si>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</si>
  <si>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</si>
  <si>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</si>
  <si>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</si>
  <si>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</si>
  <si>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</si>
  <si>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</si>
  <si>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</si>
  <si>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</si>
  <si>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</si>
  <si>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</si>
  <si>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</si>
  <si>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</si>
  <si>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</si>
  <si>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</si>
  <si>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</si>
  <si>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</si>
  <si>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</si>
  <si>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</si>
  <si>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</si>
  <si>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</si>
  <si>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</si>
  <si>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</si>
  <si>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</si>
  <si>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</si>
  <si>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</si>
  <si>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</si>
  <si>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</si>
  <si>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</si>
  <si>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</si>
  <si>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</si>
  <si>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</si>
  <si>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</si>
  <si>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</si>
  <si>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</si>
  <si>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</si>
  <si>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</si>
  <si>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</si>
  <si>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</si>
  <si>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</si>
  <si>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</si>
  <si>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</si>
  <si>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</si>
  <si>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</si>
  <si>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</si>
  <si>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</si>
  <si>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</si>
  <si>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</si>
  <si>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</si>
  <si>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</si>
  <si>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</si>
  <si>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</si>
  <si>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</si>
  <si>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</si>
  <si>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</si>
  <si>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</si>
  <si>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</si>
  <si>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</si>
  <si>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</si>
  <si>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</si>
  <si>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</si>
  <si>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</si>
  <si>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</si>
  <si>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</si>
  <si>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</si>
  <si>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</si>
  <si>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</si>
  <si>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</si>
  <si>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</si>
  <si>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</si>
  <si>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</si>
  <si>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</si>
  <si>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</si>
  <si>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</si>
  <si>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</si>
  <si>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</si>
  <si>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</si>
  <si>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</si>
  <si>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</si>
  <si>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</si>
  <si>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</si>
  <si>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</si>
  <si>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</si>
  <si>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</si>
  <si>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</si>
  <si>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</si>
  <si>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</si>
  <si>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</si>
  <si>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</si>
  <si>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</si>
  <si>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</si>
  <si>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</si>
  <si>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</si>
  <si>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</si>
  <si>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</si>
  <si>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</si>
  <si>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</si>
  <si>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</si>
  <si>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</si>
  <si>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</si>
  <si>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</si>
  <si>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</si>
  <si>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</si>
  <si>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</si>
  <si>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</si>
  <si>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</si>
  <si>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</si>
  <si>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</si>
  <si>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</si>
  <si>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</si>
  <si>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</si>
  <si>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</si>
  <si>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</si>
  <si>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</si>
  <si>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</si>
  <si>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</si>
  <si>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</si>
  <si>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</si>
  <si>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</si>
  <si>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</si>
  <si>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</si>
  <si>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</si>
  <si>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</si>
  <si>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</si>
  <si>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</si>
  <si>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</si>
  <si>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</si>
  <si>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</si>
  <si>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</si>
  <si>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</si>
  <si>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</si>
  <si>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</si>
  <si>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</si>
  <si>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</si>
  <si>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</si>
  <si>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</si>
  <si>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</si>
  <si>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</si>
  <si>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</si>
  <si>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</si>
  <si>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</si>
  <si>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</si>
  <si>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</si>
  <si>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</si>
  <si>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</si>
  <si>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</si>
  <si>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</si>
  <si>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</si>
  <si>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</si>
  <si>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</si>
  <si>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</si>
  <si>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</si>
  <si>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</si>
  <si>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</si>
  <si>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</si>
  <si>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</si>
  <si>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</si>
  <si>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</si>
  <si>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</si>
  <si>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</si>
  <si>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</si>
  <si>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</si>
  <si>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</si>
  <si>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</si>
  <si>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</si>
  <si>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</si>
  <si>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</si>
  <si>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</si>
  <si>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</si>
  <si>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</si>
  <si>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</si>
  <si>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</si>
  <si>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</si>
  <si>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</si>
  <si>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</si>
  <si>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</si>
  <si>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</si>
  <si>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</si>
  <si>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</si>
  <si>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</si>
  <si>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</si>
  <si>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</si>
  <si>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</si>
  <si>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</si>
  <si>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</si>
  <si>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</si>
  <si>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</si>
  <si>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</si>
  <si>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</si>
  <si>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</si>
  <si>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</si>
  <si>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</si>
  <si>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</si>
  <si>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</si>
  <si>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</si>
  <si>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</si>
  <si>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</si>
  <si>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</si>
  <si>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</si>
  <si>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</si>
  <si>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</si>
  <si>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</si>
  <si>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</si>
  <si>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</si>
  <si>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</si>
  <si>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</si>
  <si>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</si>
  <si>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</si>
  <si>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</si>
  <si>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</si>
  <si>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</si>
  <si>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</si>
  <si>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</si>
  <si>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</si>
  <si>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</si>
  <si>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</si>
  <si>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</si>
  <si>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</si>
  <si>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</si>
  <si>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</si>
  <si>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</si>
  <si>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</si>
  <si>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</si>
  <si>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</si>
  <si>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</si>
  <si>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</si>
  <si>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</si>
  <si>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</si>
  <si>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</si>
  <si>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</si>
  <si>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</si>
  <si>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</si>
  <si>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</si>
  <si>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</si>
  <si>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</si>
  <si>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</si>
  <si>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</si>
  <si>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</si>
  <si>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</si>
  <si>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</si>
  <si>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</si>
  <si>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</si>
  <si>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</si>
  <si>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</si>
  <si>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</si>
  <si>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</si>
  <si>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</si>
  <si>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</si>
  <si>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</si>
  <si>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</si>
  <si>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</si>
  <si>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</si>
  <si>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</si>
  <si>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</si>
  <si>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</si>
  <si>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</si>
  <si>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</si>
  <si>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</si>
  <si>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</si>
  <si>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</si>
  <si>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</si>
  <si>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</si>
  <si>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</si>
  <si>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</si>
  <si>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</si>
  <si>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</si>
  <si>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</si>
  <si>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</si>
  <si>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</si>
  <si>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</si>
  <si>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</si>
  <si>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</si>
  <si>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</si>
  <si>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</si>
  <si>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</si>
  <si>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</si>
  <si>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</si>
  <si>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</si>
  <si>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</si>
  <si>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</si>
  <si>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</si>
  <si>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</si>
  <si>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</si>
  <si>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</si>
  <si>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</si>
  <si>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</si>
  <si>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</si>
  <si>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</si>
  <si>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</si>
  <si>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</si>
  <si>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</si>
  <si>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</si>
  <si>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</si>
  <si>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</si>
  <si>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</si>
  <si>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</si>
  <si>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</si>
  <si>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</si>
  <si>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</si>
  <si>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</si>
  <si>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</si>
  <si>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</si>
  <si>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</si>
  <si>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</si>
  <si>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</si>
  <si>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</si>
  <si>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</si>
  <si>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</si>
  <si>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</si>
  <si>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</si>
  <si>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</si>
  <si>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</si>
  <si>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</si>
  <si>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</si>
  <si>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</si>
  <si>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</si>
  <si>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</si>
  <si>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</si>
  <si>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</si>
  <si>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</si>
  <si>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</si>
  <si>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</si>
  <si>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</si>
  <si>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</si>
  <si>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</si>
  <si>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</si>
  <si>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</si>
  <si>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</si>
  <si>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</si>
  <si>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</si>
  <si>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</si>
  <si>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</si>
  <si>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</si>
  <si>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</si>
  <si>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</si>
  <si>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</si>
  <si>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</si>
  <si>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</si>
  <si>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</si>
  <si>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</si>
  <si>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</si>
  <si>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</si>
  <si>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</si>
  <si>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</si>
  <si>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</si>
  <si>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</si>
  <si>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</si>
  <si>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</si>
  <si>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</si>
  <si>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</si>
  <si>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</si>
  <si>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</si>
  <si>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</si>
  <si>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</si>
  <si>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</si>
  <si>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</si>
  <si>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</si>
  <si>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</si>
  <si>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</si>
  <si>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</si>
  <si>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</si>
  <si>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</si>
  <si>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</si>
  <si>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</si>
  <si>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</si>
  <si>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</si>
  <si>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</si>
  <si>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</si>
  <si>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</si>
  <si>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</si>
  <si>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</si>
  <si>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</si>
  <si>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</si>
  <si>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</si>
  <si>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</si>
  <si>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</si>
  <si>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</si>
  <si>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</si>
  <si>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</si>
  <si>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</si>
  <si>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</si>
  <si>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</si>
  <si>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</si>
  <si>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</si>
  <si>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</si>
  <si>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</si>
  <si>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</si>
  <si>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</si>
  <si>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</si>
  <si>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</si>
  <si>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</si>
  <si>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</si>
  <si>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</si>
  <si>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</si>
  <si>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</si>
  <si>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</si>
  <si>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</si>
  <si>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</si>
  <si>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</si>
  <si>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</si>
  <si>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</si>
  <si>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</si>
  <si>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</si>
  <si>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</si>
  <si>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</si>
  <si>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</si>
  <si>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</si>
  <si>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</si>
  <si>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</si>
  <si>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</si>
  <si>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</si>
  <si>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</si>
  <si>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</si>
  <si>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</si>
  <si>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</si>
  <si>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</si>
  <si>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</si>
  <si>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</si>
  <si>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</si>
  <si>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</si>
  <si>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</si>
  <si>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</si>
  <si>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</si>
  <si>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</si>
  <si>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</si>
  <si>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</si>
  <si>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</si>
  <si>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</si>
  <si>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</si>
  <si>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</si>
  <si>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</si>
  <si>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</si>
  <si>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</si>
  <si>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</si>
  <si>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</si>
  <si>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</si>
  <si>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</si>
  <si>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</si>
  <si>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</si>
  <si>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</si>
  <si>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</si>
  <si>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</si>
  <si>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</si>
  <si>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</si>
  <si>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</si>
  <si>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</si>
  <si>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</si>
  <si>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</si>
  <si>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</si>
  <si>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</si>
  <si>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</si>
  <si>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</si>
  <si>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</si>
  <si>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</si>
  <si>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</si>
  <si>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</si>
  <si>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</si>
  <si>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</si>
  <si>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</si>
  <si>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</si>
  <si>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</si>
  <si>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</si>
  <si>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</si>
  <si>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</si>
  <si>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</si>
  <si>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</si>
  <si>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</si>
  <si>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</si>
  <si>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</si>
  <si>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</si>
  <si>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</si>
  <si>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</si>
  <si>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</si>
  <si>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</si>
  <si>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</si>
  <si>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</si>
  <si>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</si>
  <si>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</si>
  <si>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</si>
  <si>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</si>
  <si>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</si>
  <si>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</si>
  <si>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</si>
  <si>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</si>
  <si>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</si>
  <si>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</si>
  <si>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</si>
  <si>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</si>
  <si>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</si>
  <si>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</si>
  <si>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</si>
  <si>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</si>
  <si>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</si>
  <si>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</si>
  <si>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</si>
  <si>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</si>
  <si>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</si>
  <si>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</si>
  <si>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</si>
  <si>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</si>
  <si>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</si>
  <si>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</si>
  <si>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</si>
  <si>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</si>
  <si>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</si>
  <si>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</si>
  <si>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</si>
  <si>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</si>
  <si>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</si>
  <si>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</si>
  <si>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</si>
  <si>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</si>
  <si>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</si>
  <si>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</si>
  <si>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</si>
  <si>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</si>
  <si>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</si>
  <si>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</si>
  <si>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</si>
  <si>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</si>
  <si>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</si>
  <si>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</si>
  <si>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</si>
  <si>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</si>
  <si>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</si>
  <si>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</si>
  <si>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</si>
  <si>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</si>
  <si>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</si>
  <si>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</si>
  <si>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</si>
  <si>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</si>
  <si>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</si>
  <si>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</si>
  <si>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</si>
  <si>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</si>
  <si>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</si>
  <si>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</si>
  <si>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</si>
  <si>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</si>
  <si>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</si>
  <si>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</si>
  <si>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</si>
  <si>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</si>
  <si>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</si>
  <si>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</si>
  <si>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</si>
  <si>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</si>
  <si>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</si>
  <si>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</si>
  <si>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</si>
  <si>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</si>
  <si>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</si>
  <si>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</si>
  <si>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</si>
  <si>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</si>
  <si>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</si>
  <si>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</si>
  <si>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</si>
  <si>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</si>
  <si>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</si>
  <si>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</si>
  <si>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</si>
  <si>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</si>
  <si>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</si>
  <si>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</si>
  <si>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</si>
  <si>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</si>
  <si>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</si>
  <si>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</si>
  <si>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</si>
  <si>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</si>
  <si>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</si>
  <si>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</si>
  <si>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</si>
  <si>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</si>
  <si>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</si>
  <si>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</si>
  <si>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</si>
  <si>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</si>
  <si>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</si>
  <si>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</si>
  <si>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</si>
  <si>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</si>
  <si>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</si>
  <si>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</si>
  <si>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</si>
  <si>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</si>
  <si>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</si>
  <si>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</si>
  <si>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</si>
  <si>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</si>
  <si>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</si>
  <si>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</si>
  <si>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</si>
  <si>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</si>
  <si>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</si>
  <si>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</si>
  <si>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</si>
  <si>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</si>
  <si>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</si>
  <si>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</si>
  <si>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</si>
  <si>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</si>
  <si>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</si>
  <si>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</si>
  <si>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</si>
  <si>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</si>
  <si>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</si>
  <si>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</si>
  <si>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</si>
  <si>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</si>
  <si>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</si>
  <si>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</si>
  <si>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</si>
  <si>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</si>
  <si>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</si>
  <si>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</si>
  <si>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</si>
  <si>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</si>
  <si>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</si>
  <si>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</si>
  <si>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LUDBREG</t>
  </si>
  <si>
    <t xml:space="preserve"> TRG SVETOG TROJSTVA 16</t>
  </si>
  <si>
    <t>Nina Matulić Benc</t>
  </si>
  <si>
    <t>042421792</t>
  </si>
  <si>
    <t>042421793</t>
  </si>
  <si>
    <t>nina.matulic-benc@skole.hr</t>
  </si>
  <si>
    <t>Josip Zdelar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</si>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</sst>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6119660</v>
      </c>
      <c r="D2" s="63">
        <f>PRRAS!E12</f>
        <v>6618608</v>
      </c>
      <c r="E2" s="63"/>
      <c r="F2" s="63"/>
      <c r="G2" s="64">
        <f t="shared" ref="G2:G65" si="0">(B2/1000)*(C2*1+D2*2)</f>
        <v>19356.876</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47885</v>
      </c>
      <c r="L10" s="50">
        <f>INT(VALUE(RefStr!B6))</f>
        <v>47885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02990962</v>
      </c>
      <c r="L11" s="50">
        <f>INT(VALUE(RefStr!B8))</f>
        <v>2990962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LUDBREG</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42230</v>
      </c>
      <c r="L13" s="50">
        <f>INT(VALUE(RefStr!B12))</f>
        <v>42230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LUDBREG</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SVETOG TROJSTVA 16</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244</v>
      </c>
      <c r="L19" s="50">
        <f>INT(VALUE(RefStr!B22))</f>
        <v>244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50911651579</v>
      </c>
      <c r="L21" s="50">
        <f>INT(VALUE(RefStr!K14))</f>
        <v>50911651579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Nina Matulić Benc</v>
      </c>
      <c r="L22" s="50">
        <f>LEN(RefStr!H25)</f>
        <v>17</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042421792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042421793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nina.matulic-benc@skole.hr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Josip Zdelar</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163.864.757,09</v>
      </c>
      <c r="L28" s="50">
        <f>SUM(G2:G1561)</f>
        <v>163864757.08600003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130353668.23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20315469.346000001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11674888.866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1520730.6439999999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4817836</v>
      </c>
      <c r="D46" s="58">
        <f>PRRAS!E56</f>
        <v>5167434</v>
      </c>
      <c r="E46" s="58">
        <v>0</v>
      </c>
      <c r="F46" s="58">
        <v>0</v>
      </c>
      <c r="G46" s="59">
        <f t="shared" si="0"/>
        <v>681871.67999999993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24525</v>
      </c>
      <c r="D55" s="58">
        <f>PRRAS!E65</f>
        <v>10000</v>
      </c>
      <c r="E55" s="58">
        <v>0</v>
      </c>
      <c r="F55" s="58">
        <v>0</v>
      </c>
      <c r="G55" s="59">
        <f t="shared" si="0"/>
        <v>2404.35</v>
      </c>
      <c r="H55" s="59">
        <f t="shared" si="1"/>
        <v>0</v>
      </c>
      <c r="I55" s="60">
        <v>0</v>
      </c>
    </row>
    <row r="56" spans="1:9" x14ac:dyDescent="0.2">
      <c r="A56" s="57">
        <v>151</v>
      </c>
      <c r="B56" s="58">
        <f>PRRAS!C66</f>
        <v>55</v>
      </c>
      <c r="C56" s="58">
        <f>PRRAS!D66</f>
        <v>24525</v>
      </c>
      <c r="D56" s="58">
        <f>PRRAS!E66</f>
        <v>10000</v>
      </c>
      <c r="E56" s="58">
        <v>0</v>
      </c>
      <c r="F56" s="58">
        <v>0</v>
      </c>
      <c r="G56" s="59">
        <f t="shared" si="0"/>
        <v>2448.875</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4764649</v>
      </c>
      <c r="D64" s="58">
        <f>PRRAS!E74</f>
        <v>5136256</v>
      </c>
      <c r="E64" s="58">
        <v>0</v>
      </c>
      <c r="F64" s="58">
        <v>0</v>
      </c>
      <c r="G64" s="59">
        <f t="shared" si="0"/>
        <v>947341.14300000004</v>
      </c>
      <c r="H64" s="59">
        <f t="shared" si="1"/>
        <v>0</v>
      </c>
      <c r="I64" s="60">
        <v>0</v>
      </c>
    </row>
    <row r="65" spans="1:9" x14ac:dyDescent="0.2">
      <c r="A65" s="57">
        <v>151</v>
      </c>
      <c r="B65" s="58">
        <f>PRRAS!C75</f>
        <v>64</v>
      </c>
      <c r="C65" s="58">
        <f>PRRAS!D75</f>
        <v>4649528</v>
      </c>
      <c r="D65" s="58">
        <f>PRRAS!E75</f>
        <v>5136256</v>
      </c>
      <c r="E65" s="58">
        <v>0</v>
      </c>
      <c r="F65" s="58">
        <v>0</v>
      </c>
      <c r="G65" s="59">
        <f t="shared" si="0"/>
        <v>955010.56000000006</v>
      </c>
      <c r="H65" s="59">
        <f t="shared" si="1"/>
        <v>0</v>
      </c>
      <c r="I65" s="60">
        <v>0</v>
      </c>
    </row>
    <row r="66" spans="1:9" x14ac:dyDescent="0.2">
      <c r="A66" s="57">
        <v>151</v>
      </c>
      <c r="B66" s="58">
        <f>PRRAS!C76</f>
        <v>65</v>
      </c>
      <c r="C66" s="58">
        <f>PRRAS!D76</f>
        <v>115121</v>
      </c>
      <c r="D66" s="58">
        <f>PRRAS!E76</f>
        <v>0</v>
      </c>
      <c r="E66" s="58">
        <v>0</v>
      </c>
      <c r="F66" s="58">
        <v>0</v>
      </c>
      <c r="G66" s="59">
        <f t="shared" ref="G66:G129" si="2">(B66/1000)*(C66*1+D66*2)</f>
        <v>7482.8650000000007</v>
      </c>
      <c r="H66" s="59">
        <f t="shared" ref="H66:H129" si="3">ABS(C66-ROUND(C66,0))+ABS(D66-ROUND(D66,0))</f>
        <v>0</v>
      </c>
      <c r="I66" s="60">
        <v>0</v>
      </c>
    </row>
    <row r="67" spans="1:9" x14ac:dyDescent="0.2">
      <c r="A67" s="57">
        <v>151</v>
      </c>
      <c r="B67" s="58">
        <f>PRRAS!C77</f>
        <v>66</v>
      </c>
      <c r="C67" s="58">
        <f>PRRAS!D77</f>
        <v>28662</v>
      </c>
      <c r="D67" s="58">
        <f>PRRAS!E77</f>
        <v>8344</v>
      </c>
      <c r="E67" s="58">
        <v>0</v>
      </c>
      <c r="F67" s="58">
        <v>0</v>
      </c>
      <c r="G67" s="59">
        <f t="shared" si="2"/>
        <v>2993.1000000000004</v>
      </c>
      <c r="H67" s="59">
        <f t="shared" si="3"/>
        <v>0</v>
      </c>
      <c r="I67" s="60">
        <v>0</v>
      </c>
    </row>
    <row r="68" spans="1:9" x14ac:dyDescent="0.2">
      <c r="A68" s="57">
        <v>151</v>
      </c>
      <c r="B68" s="58">
        <f>PRRAS!C78</f>
        <v>67</v>
      </c>
      <c r="C68" s="58">
        <f>PRRAS!D78</f>
        <v>28662</v>
      </c>
      <c r="D68" s="58">
        <f>PRRAS!E78</f>
        <v>8344</v>
      </c>
      <c r="E68" s="58">
        <v>0</v>
      </c>
      <c r="F68" s="58">
        <v>0</v>
      </c>
      <c r="G68" s="59">
        <f t="shared" si="2"/>
        <v>3038.4500000000003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12834</v>
      </c>
      <c r="E70" s="58">
        <v>0</v>
      </c>
      <c r="F70" s="58">
        <v>0</v>
      </c>
      <c r="G70" s="59">
        <f t="shared" si="2"/>
        <v>1771.0920000000001</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12834</v>
      </c>
      <c r="E73" s="58">
        <v>0</v>
      </c>
      <c r="F73" s="58">
        <v>0</v>
      </c>
      <c r="G73" s="59">
        <f t="shared" si="2"/>
        <v>1848.0959999999998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13</v>
      </c>
      <c r="D75" s="58">
        <f>PRRAS!E85</f>
        <v>2</v>
      </c>
      <c r="E75" s="58">
        <v>0</v>
      </c>
      <c r="F75" s="58">
        <v>0</v>
      </c>
      <c r="G75" s="59">
        <f t="shared" si="2"/>
        <v>1.258</v>
      </c>
      <c r="H75" s="59">
        <f t="shared" si="3"/>
        <v>0</v>
      </c>
      <c r="I75" s="60">
        <v>0</v>
      </c>
    </row>
    <row r="76" spans="1:9" x14ac:dyDescent="0.2">
      <c r="A76" s="57">
        <v>151</v>
      </c>
      <c r="B76" s="58">
        <f>PRRAS!C86</f>
        <v>75</v>
      </c>
      <c r="C76" s="58">
        <f>PRRAS!D86</f>
        <v>13</v>
      </c>
      <c r="D76" s="58">
        <f>PRRAS!E86</f>
        <v>2</v>
      </c>
      <c r="E76" s="58">
        <v>0</v>
      </c>
      <c r="F76" s="58">
        <v>0</v>
      </c>
      <c r="G76" s="59">
        <f t="shared" si="2"/>
        <v>1.2749999999999999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2</v>
      </c>
      <c r="E78" s="58">
        <v>0</v>
      </c>
      <c r="F78" s="58">
        <v>0</v>
      </c>
      <c r="G78" s="59">
        <f t="shared" si="2"/>
        <v>0.308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13</v>
      </c>
      <c r="D83" s="58">
        <f>PRRAS!E93</f>
        <v>0</v>
      </c>
      <c r="E83" s="58">
        <v>0</v>
      </c>
      <c r="F83" s="58">
        <v>0</v>
      </c>
      <c r="G83" s="59">
        <f t="shared" si="2"/>
        <v>1.0660000000000001</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23694</v>
      </c>
      <c r="D106" s="58">
        <f>PRRAS!E116</f>
        <v>18627</v>
      </c>
      <c r="E106" s="58">
        <v>0</v>
      </c>
      <c r="F106" s="58">
        <v>0</v>
      </c>
      <c r="G106" s="59">
        <f t="shared" si="2"/>
        <v>6399.54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23694</v>
      </c>
      <c r="D112" s="58">
        <f>PRRAS!E122</f>
        <v>18627</v>
      </c>
      <c r="E112" s="58">
        <v>0</v>
      </c>
      <c r="F112" s="58">
        <v>0</v>
      </c>
      <c r="G112" s="59">
        <f t="shared" si="2"/>
        <v>6765.2280000000001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200</v>
      </c>
      <c r="D117" s="58">
        <f>PRRAS!E127</f>
        <v>150</v>
      </c>
      <c r="E117" s="58">
        <v>0</v>
      </c>
      <c r="F117" s="58">
        <v>0</v>
      </c>
      <c r="G117" s="59">
        <f t="shared" si="2"/>
        <v>58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23494</v>
      </c>
      <c r="D119" s="58">
        <f>PRRAS!E129</f>
        <v>18477</v>
      </c>
      <c r="E119" s="58">
        <v>0</v>
      </c>
      <c r="F119" s="58">
        <v>0</v>
      </c>
      <c r="G119" s="59">
        <f t="shared" si="2"/>
        <v>7132.8639999999996</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66944</v>
      </c>
      <c r="D124" s="58">
        <f>PRRAS!E134</f>
        <v>107925</v>
      </c>
      <c r="E124" s="58">
        <v>0</v>
      </c>
      <c r="F124" s="58">
        <v>0</v>
      </c>
      <c r="G124" s="59">
        <f t="shared" si="2"/>
        <v>34783.661999999997</v>
      </c>
      <c r="H124" s="59">
        <f t="shared" si="3"/>
        <v>0</v>
      </c>
      <c r="I124" s="60">
        <v>0</v>
      </c>
    </row>
    <row r="125" spans="1:9" x14ac:dyDescent="0.2">
      <c r="A125" s="57">
        <v>151</v>
      </c>
      <c r="B125" s="58">
        <f>PRRAS!C135</f>
        <v>124</v>
      </c>
      <c r="C125" s="58">
        <f>PRRAS!D135</f>
        <v>43819</v>
      </c>
      <c r="D125" s="58">
        <f>PRRAS!E135</f>
        <v>62925</v>
      </c>
      <c r="E125" s="58">
        <v>0</v>
      </c>
      <c r="F125" s="58">
        <v>0</v>
      </c>
      <c r="G125" s="59">
        <f t="shared" si="2"/>
        <v>21038.955999999998</v>
      </c>
      <c r="H125" s="59">
        <f t="shared" si="3"/>
        <v>0</v>
      </c>
      <c r="I125" s="60">
        <v>0</v>
      </c>
    </row>
    <row r="126" spans="1:9" x14ac:dyDescent="0.2">
      <c r="A126" s="57">
        <v>151</v>
      </c>
      <c r="B126" s="58">
        <f>PRRAS!C136</f>
        <v>125</v>
      </c>
      <c r="C126" s="58">
        <f>PRRAS!D136</f>
        <v>29345</v>
      </c>
      <c r="D126" s="58">
        <f>PRRAS!E136</f>
        <v>33128</v>
      </c>
      <c r="E126" s="58">
        <v>0</v>
      </c>
      <c r="F126" s="58">
        <v>0</v>
      </c>
      <c r="G126" s="59">
        <f t="shared" si="2"/>
        <v>11950.125</v>
      </c>
      <c r="H126" s="59">
        <f t="shared" si="3"/>
        <v>0</v>
      </c>
      <c r="I126" s="60">
        <v>0</v>
      </c>
    </row>
    <row r="127" spans="1:9" x14ac:dyDescent="0.2">
      <c r="A127" s="57">
        <v>151</v>
      </c>
      <c r="B127" s="58">
        <f>PRRAS!C137</f>
        <v>126</v>
      </c>
      <c r="C127" s="58">
        <f>PRRAS!D137</f>
        <v>14474</v>
      </c>
      <c r="D127" s="58">
        <f>PRRAS!E137</f>
        <v>29797</v>
      </c>
      <c r="E127" s="58">
        <v>0</v>
      </c>
      <c r="F127" s="58">
        <v>0</v>
      </c>
      <c r="G127" s="59">
        <f t="shared" si="2"/>
        <v>9332.5679999999993</v>
      </c>
      <c r="H127" s="59">
        <f t="shared" si="3"/>
        <v>0</v>
      </c>
      <c r="I127" s="60">
        <v>0</v>
      </c>
    </row>
    <row r="128" spans="1:9" x14ac:dyDescent="0.2">
      <c r="A128" s="57">
        <v>151</v>
      </c>
      <c r="B128" s="58">
        <f>PRRAS!C138</f>
        <v>127</v>
      </c>
      <c r="C128" s="58">
        <f>PRRAS!D138</f>
        <v>23125</v>
      </c>
      <c r="D128" s="58">
        <f>PRRAS!E138</f>
        <v>45000</v>
      </c>
      <c r="E128" s="58">
        <v>0</v>
      </c>
      <c r="F128" s="58">
        <v>0</v>
      </c>
      <c r="G128" s="59">
        <f t="shared" si="2"/>
        <v>14366.875</v>
      </c>
      <c r="H128" s="59">
        <f t="shared" si="3"/>
        <v>0</v>
      </c>
      <c r="I128" s="60">
        <v>0</v>
      </c>
    </row>
    <row r="129" spans="1:9" x14ac:dyDescent="0.2">
      <c r="A129" s="57">
        <v>151</v>
      </c>
      <c r="B129" s="58">
        <f>PRRAS!C139</f>
        <v>128</v>
      </c>
      <c r="C129" s="58">
        <f>PRRAS!D139</f>
        <v>18750</v>
      </c>
      <c r="D129" s="58">
        <f>PRRAS!E139</f>
        <v>45000</v>
      </c>
      <c r="E129" s="58">
        <v>0</v>
      </c>
      <c r="F129" s="58">
        <v>0</v>
      </c>
      <c r="G129" s="59">
        <f t="shared" si="2"/>
        <v>13920</v>
      </c>
      <c r="H129" s="59">
        <f t="shared" si="3"/>
        <v>0</v>
      </c>
      <c r="I129" s="60">
        <v>0</v>
      </c>
    </row>
    <row r="130" spans="1:9" x14ac:dyDescent="0.2">
      <c r="A130" s="57">
        <v>151</v>
      </c>
      <c r="B130" s="58">
        <f>PRRAS!C140</f>
        <v>129</v>
      </c>
      <c r="C130" s="58">
        <f>PRRAS!D140</f>
        <v>4375</v>
      </c>
      <c r="D130" s="58">
        <f>PRRAS!E140</f>
        <v>0</v>
      </c>
      <c r="E130" s="58">
        <v>0</v>
      </c>
      <c r="F130" s="58">
        <v>0</v>
      </c>
      <c r="G130" s="59">
        <f t="shared" ref="G130:G193" si="4">(B130/1000)*(C130*1+D130*2)</f>
        <v>564.375</v>
      </c>
      <c r="H130" s="59">
        <f t="shared" ref="H130:H193" si="5">ABS(C130-ROUND(C130,0))+ABS(D130-ROUND(D130,0))</f>
        <v>0</v>
      </c>
      <c r="I130" s="60">
        <v>0</v>
      </c>
    </row>
    <row r="131" spans="1:9" x14ac:dyDescent="0.2">
      <c r="A131" s="57">
        <v>151</v>
      </c>
      <c r="B131" s="58">
        <f>PRRAS!C141</f>
        <v>130</v>
      </c>
      <c r="C131" s="58">
        <f>PRRAS!D141</f>
        <v>1211173</v>
      </c>
      <c r="D131" s="58">
        <f>PRRAS!E141</f>
        <v>1324620</v>
      </c>
      <c r="E131" s="58">
        <v>0</v>
      </c>
      <c r="F131" s="58">
        <v>0</v>
      </c>
      <c r="G131" s="59">
        <f t="shared" si="4"/>
        <v>501853.69</v>
      </c>
      <c r="H131" s="59">
        <f t="shared" si="5"/>
        <v>0</v>
      </c>
      <c r="I131" s="60">
        <v>0</v>
      </c>
    </row>
    <row r="132" spans="1:9" x14ac:dyDescent="0.2">
      <c r="A132" s="57">
        <v>151</v>
      </c>
      <c r="B132" s="58">
        <f>PRRAS!C142</f>
        <v>131</v>
      </c>
      <c r="C132" s="58">
        <f>PRRAS!D142</f>
        <v>1211173</v>
      </c>
      <c r="D132" s="58">
        <f>PRRAS!E142</f>
        <v>1324620</v>
      </c>
      <c r="E132" s="58">
        <v>0</v>
      </c>
      <c r="F132" s="58">
        <v>0</v>
      </c>
      <c r="G132" s="59">
        <f t="shared" si="4"/>
        <v>505714.103</v>
      </c>
      <c r="H132" s="59">
        <f t="shared" si="5"/>
        <v>0</v>
      </c>
      <c r="I132" s="60">
        <v>0</v>
      </c>
    </row>
    <row r="133" spans="1:9" x14ac:dyDescent="0.2">
      <c r="A133" s="57">
        <v>151</v>
      </c>
      <c r="B133" s="58">
        <f>PRRAS!C143</f>
        <v>132</v>
      </c>
      <c r="C133" s="58">
        <f>PRRAS!D143</f>
        <v>849940</v>
      </c>
      <c r="D133" s="58">
        <f>PRRAS!E143</f>
        <v>1195700</v>
      </c>
      <c r="E133" s="58">
        <v>0</v>
      </c>
      <c r="F133" s="58">
        <v>0</v>
      </c>
      <c r="G133" s="59">
        <f t="shared" si="4"/>
        <v>427856.88</v>
      </c>
      <c r="H133" s="59">
        <f t="shared" si="5"/>
        <v>0</v>
      </c>
      <c r="I133" s="60">
        <v>0</v>
      </c>
    </row>
    <row r="134" spans="1:9" x14ac:dyDescent="0.2">
      <c r="A134" s="57">
        <v>151</v>
      </c>
      <c r="B134" s="58">
        <f>PRRAS!C144</f>
        <v>133</v>
      </c>
      <c r="C134" s="58">
        <f>PRRAS!D144</f>
        <v>361233</v>
      </c>
      <c r="D134" s="58">
        <f>PRRAS!E144</f>
        <v>128920</v>
      </c>
      <c r="E134" s="58">
        <v>0</v>
      </c>
      <c r="F134" s="58">
        <v>0</v>
      </c>
      <c r="G134" s="59">
        <f t="shared" si="4"/>
        <v>82336.709000000003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5597741</v>
      </c>
      <c r="D149" s="58">
        <f>PRRAS!E159</f>
        <v>6513367</v>
      </c>
      <c r="E149" s="58">
        <v>0</v>
      </c>
      <c r="F149" s="58">
        <v>0</v>
      </c>
      <c r="G149" s="59">
        <f t="shared" si="4"/>
        <v>2756422.3</v>
      </c>
      <c r="H149" s="59">
        <f t="shared" si="5"/>
        <v>0</v>
      </c>
      <c r="I149" s="60">
        <v>0</v>
      </c>
    </row>
    <row r="150" spans="1:9" x14ac:dyDescent="0.2">
      <c r="A150" s="57">
        <v>151</v>
      </c>
      <c r="B150" s="58">
        <f>PRRAS!C160</f>
        <v>149</v>
      </c>
      <c r="C150" s="58">
        <f>PRRAS!D160</f>
        <v>4644316</v>
      </c>
      <c r="D150" s="58">
        <f>PRRAS!E160</f>
        <v>5150197</v>
      </c>
      <c r="E150" s="58">
        <v>0</v>
      </c>
      <c r="F150" s="58">
        <v>0</v>
      </c>
      <c r="G150" s="59">
        <f t="shared" si="4"/>
        <v>2226761.79</v>
      </c>
      <c r="H150" s="59">
        <f t="shared" si="5"/>
        <v>0</v>
      </c>
      <c r="I150" s="60">
        <v>0</v>
      </c>
    </row>
    <row r="151" spans="1:9" x14ac:dyDescent="0.2">
      <c r="A151" s="57">
        <v>151</v>
      </c>
      <c r="B151" s="58">
        <f>PRRAS!C161</f>
        <v>150</v>
      </c>
      <c r="C151" s="58">
        <f>PRRAS!D161</f>
        <v>3835578</v>
      </c>
      <c r="D151" s="58">
        <f>PRRAS!E161</f>
        <v>4218006</v>
      </c>
      <c r="E151" s="58">
        <v>0</v>
      </c>
      <c r="F151" s="58">
        <v>0</v>
      </c>
      <c r="G151" s="59">
        <f t="shared" si="4"/>
        <v>1840738.5</v>
      </c>
      <c r="H151" s="59">
        <f t="shared" si="5"/>
        <v>0</v>
      </c>
      <c r="I151" s="60">
        <v>0</v>
      </c>
    </row>
    <row r="152" spans="1:9" x14ac:dyDescent="0.2">
      <c r="A152" s="57">
        <v>151</v>
      </c>
      <c r="B152" s="58">
        <f>PRRAS!C162</f>
        <v>151</v>
      </c>
      <c r="C152" s="58">
        <f>PRRAS!D162</f>
        <v>3658654</v>
      </c>
      <c r="D152" s="58">
        <f>PRRAS!E162</f>
        <v>4075644</v>
      </c>
      <c r="E152" s="58">
        <v>0</v>
      </c>
      <c r="F152" s="58">
        <v>0</v>
      </c>
      <c r="G152" s="59">
        <f t="shared" si="4"/>
        <v>1783301.2419999999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91824</v>
      </c>
      <c r="D154" s="58">
        <f>PRRAS!E164</f>
        <v>85266</v>
      </c>
      <c r="E154" s="58">
        <v>0</v>
      </c>
      <c r="F154" s="58">
        <v>0</v>
      </c>
      <c r="G154" s="59">
        <f t="shared" si="4"/>
        <v>40140.468000000001</v>
      </c>
      <c r="H154" s="59">
        <f t="shared" si="5"/>
        <v>0</v>
      </c>
      <c r="I154" s="60">
        <v>0</v>
      </c>
    </row>
    <row r="155" spans="1:9" x14ac:dyDescent="0.2">
      <c r="A155" s="57">
        <v>151</v>
      </c>
      <c r="B155" s="58">
        <f>PRRAS!C165</f>
        <v>154</v>
      </c>
      <c r="C155" s="58">
        <f>PRRAS!D165</f>
        <v>85100</v>
      </c>
      <c r="D155" s="58">
        <f>PRRAS!E165</f>
        <v>57096</v>
      </c>
      <c r="E155" s="58">
        <v>0</v>
      </c>
      <c r="F155" s="58">
        <v>0</v>
      </c>
      <c r="G155" s="59">
        <f t="shared" si="4"/>
        <v>30690.968000000001</v>
      </c>
      <c r="H155" s="59">
        <f t="shared" si="5"/>
        <v>0</v>
      </c>
      <c r="I155" s="60">
        <v>0</v>
      </c>
    </row>
    <row r="156" spans="1:9" x14ac:dyDescent="0.2">
      <c r="A156" s="57">
        <v>151</v>
      </c>
      <c r="B156" s="58">
        <f>PRRAS!C166</f>
        <v>155</v>
      </c>
      <c r="C156" s="58">
        <f>PRRAS!D166</f>
        <v>147648</v>
      </c>
      <c r="D156" s="58">
        <f>PRRAS!E166</f>
        <v>204291</v>
      </c>
      <c r="E156" s="58">
        <v>0</v>
      </c>
      <c r="F156" s="58">
        <v>0</v>
      </c>
      <c r="G156" s="59">
        <f t="shared" si="4"/>
        <v>86215.65</v>
      </c>
      <c r="H156" s="59">
        <f t="shared" si="5"/>
        <v>0</v>
      </c>
      <c r="I156" s="60">
        <v>0</v>
      </c>
    </row>
    <row r="157" spans="1:9" x14ac:dyDescent="0.2">
      <c r="A157" s="57">
        <v>151</v>
      </c>
      <c r="B157" s="58">
        <f>PRRAS!C167</f>
        <v>156</v>
      </c>
      <c r="C157" s="58">
        <f>PRRAS!D167</f>
        <v>661090</v>
      </c>
      <c r="D157" s="58">
        <f>PRRAS!E167</f>
        <v>727900</v>
      </c>
      <c r="E157" s="58">
        <v>0</v>
      </c>
      <c r="F157" s="58">
        <v>0</v>
      </c>
      <c r="G157" s="59">
        <f t="shared" si="4"/>
        <v>330234.84000000003</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595750</v>
      </c>
      <c r="D159" s="58">
        <f>PRRAS!E169</f>
        <v>661888</v>
      </c>
      <c r="E159" s="58">
        <v>0</v>
      </c>
      <c r="F159" s="58">
        <v>0</v>
      </c>
      <c r="G159" s="59">
        <f t="shared" si="4"/>
        <v>303285.10800000001</v>
      </c>
      <c r="H159" s="59">
        <f t="shared" si="5"/>
        <v>0</v>
      </c>
      <c r="I159" s="60">
        <v>0</v>
      </c>
    </row>
    <row r="160" spans="1:9" x14ac:dyDescent="0.2">
      <c r="A160" s="57">
        <v>151</v>
      </c>
      <c r="B160" s="58">
        <f>PRRAS!C170</f>
        <v>159</v>
      </c>
      <c r="C160" s="58">
        <f>PRRAS!D170</f>
        <v>65340</v>
      </c>
      <c r="D160" s="58">
        <f>PRRAS!E170</f>
        <v>66012</v>
      </c>
      <c r="E160" s="58">
        <v>0</v>
      </c>
      <c r="F160" s="58">
        <v>0</v>
      </c>
      <c r="G160" s="59">
        <f t="shared" si="4"/>
        <v>31380.876</v>
      </c>
      <c r="H160" s="59">
        <f t="shared" si="5"/>
        <v>0</v>
      </c>
      <c r="I160" s="60">
        <v>0</v>
      </c>
    </row>
    <row r="161" spans="1:9" x14ac:dyDescent="0.2">
      <c r="A161" s="57">
        <v>151</v>
      </c>
      <c r="B161" s="58">
        <f>PRRAS!C171</f>
        <v>160</v>
      </c>
      <c r="C161" s="58">
        <f>PRRAS!D171</f>
        <v>936509</v>
      </c>
      <c r="D161" s="58">
        <f>PRRAS!E171</f>
        <v>1330246</v>
      </c>
      <c r="E161" s="58">
        <v>0</v>
      </c>
      <c r="F161" s="58">
        <v>0</v>
      </c>
      <c r="G161" s="59">
        <f t="shared" si="4"/>
        <v>575520.16</v>
      </c>
      <c r="H161" s="59">
        <f t="shared" si="5"/>
        <v>0</v>
      </c>
      <c r="I161" s="60">
        <v>0</v>
      </c>
    </row>
    <row r="162" spans="1:9" x14ac:dyDescent="0.2">
      <c r="A162" s="57">
        <v>151</v>
      </c>
      <c r="B162" s="58">
        <f>PRRAS!C172</f>
        <v>161</v>
      </c>
      <c r="C162" s="58">
        <f>PRRAS!D172</f>
        <v>218841</v>
      </c>
      <c r="D162" s="58">
        <f>PRRAS!E172</f>
        <v>335560</v>
      </c>
      <c r="E162" s="58">
        <v>0</v>
      </c>
      <c r="F162" s="58">
        <v>0</v>
      </c>
      <c r="G162" s="59">
        <f t="shared" si="4"/>
        <v>143283.72099999999</v>
      </c>
      <c r="H162" s="59">
        <f t="shared" si="5"/>
        <v>0</v>
      </c>
      <c r="I162" s="60">
        <v>0</v>
      </c>
    </row>
    <row r="163" spans="1:9" x14ac:dyDescent="0.2">
      <c r="A163" s="57">
        <v>151</v>
      </c>
      <c r="B163" s="58">
        <f>PRRAS!C173</f>
        <v>162</v>
      </c>
      <c r="C163" s="58">
        <f>PRRAS!D173</f>
        <v>46527</v>
      </c>
      <c r="D163" s="58">
        <f>PRRAS!E173</f>
        <v>50771</v>
      </c>
      <c r="E163" s="58">
        <v>0</v>
      </c>
      <c r="F163" s="58">
        <v>0</v>
      </c>
      <c r="G163" s="59">
        <f t="shared" si="4"/>
        <v>23987.178</v>
      </c>
      <c r="H163" s="59">
        <f t="shared" si="5"/>
        <v>0</v>
      </c>
      <c r="I163" s="60">
        <v>0</v>
      </c>
    </row>
    <row r="164" spans="1:9" x14ac:dyDescent="0.2">
      <c r="A164" s="57">
        <v>151</v>
      </c>
      <c r="B164" s="58">
        <f>PRRAS!C174</f>
        <v>163</v>
      </c>
      <c r="C164" s="58">
        <f>PRRAS!D174</f>
        <v>133588</v>
      </c>
      <c r="D164" s="58">
        <f>PRRAS!E174</f>
        <v>253998</v>
      </c>
      <c r="E164" s="58">
        <v>0</v>
      </c>
      <c r="F164" s="58">
        <v>0</v>
      </c>
      <c r="G164" s="59">
        <f t="shared" si="4"/>
        <v>104578.19200000001</v>
      </c>
      <c r="H164" s="59">
        <f t="shared" si="5"/>
        <v>0</v>
      </c>
      <c r="I164" s="60">
        <v>0</v>
      </c>
    </row>
    <row r="165" spans="1:9" x14ac:dyDescent="0.2">
      <c r="A165" s="57">
        <v>151</v>
      </c>
      <c r="B165" s="58">
        <f>PRRAS!C175</f>
        <v>164</v>
      </c>
      <c r="C165" s="58">
        <f>PRRAS!D175</f>
        <v>5966</v>
      </c>
      <c r="D165" s="58">
        <f>PRRAS!E175</f>
        <v>9909</v>
      </c>
      <c r="E165" s="58">
        <v>0</v>
      </c>
      <c r="F165" s="58">
        <v>0</v>
      </c>
      <c r="G165" s="59">
        <f t="shared" si="4"/>
        <v>4228.576</v>
      </c>
      <c r="H165" s="59">
        <f t="shared" si="5"/>
        <v>0</v>
      </c>
      <c r="I165" s="60">
        <v>0</v>
      </c>
    </row>
    <row r="166" spans="1:9" x14ac:dyDescent="0.2">
      <c r="A166" s="57">
        <v>151</v>
      </c>
      <c r="B166" s="58">
        <f>PRRAS!C176</f>
        <v>165</v>
      </c>
      <c r="C166" s="58">
        <f>PRRAS!D176</f>
        <v>32760</v>
      </c>
      <c r="D166" s="58">
        <f>PRRAS!E176</f>
        <v>20882</v>
      </c>
      <c r="E166" s="58">
        <v>0</v>
      </c>
      <c r="F166" s="58">
        <v>0</v>
      </c>
      <c r="G166" s="59">
        <f t="shared" si="4"/>
        <v>12296.460000000001</v>
      </c>
      <c r="H166" s="59">
        <f t="shared" si="5"/>
        <v>0</v>
      </c>
      <c r="I166" s="60">
        <v>0</v>
      </c>
    </row>
    <row r="167" spans="1:9" x14ac:dyDescent="0.2">
      <c r="A167" s="57">
        <v>151</v>
      </c>
      <c r="B167" s="58">
        <f>PRRAS!C177</f>
        <v>166</v>
      </c>
      <c r="C167" s="58">
        <f>PRRAS!D177</f>
        <v>272012</v>
      </c>
      <c r="D167" s="58">
        <f>PRRAS!E177</f>
        <v>287218</v>
      </c>
      <c r="E167" s="58">
        <v>0</v>
      </c>
      <c r="F167" s="58">
        <v>0</v>
      </c>
      <c r="G167" s="59">
        <f t="shared" si="4"/>
        <v>140510.36800000002</v>
      </c>
      <c r="H167" s="59">
        <f t="shared" si="5"/>
        <v>0</v>
      </c>
      <c r="I167" s="60">
        <v>0</v>
      </c>
    </row>
    <row r="168" spans="1:9" x14ac:dyDescent="0.2">
      <c r="A168" s="57">
        <v>151</v>
      </c>
      <c r="B168" s="58">
        <f>PRRAS!C178</f>
        <v>167</v>
      </c>
      <c r="C168" s="58">
        <f>PRRAS!D178</f>
        <v>109255</v>
      </c>
      <c r="D168" s="58">
        <f>PRRAS!E178</f>
        <v>77012</v>
      </c>
      <c r="E168" s="58">
        <v>0</v>
      </c>
      <c r="F168" s="58">
        <v>0</v>
      </c>
      <c r="G168" s="59">
        <f t="shared" si="4"/>
        <v>43967.593000000001</v>
      </c>
      <c r="H168" s="59">
        <f t="shared" si="5"/>
        <v>0</v>
      </c>
      <c r="I168" s="60">
        <v>0</v>
      </c>
    </row>
    <row r="169" spans="1:9" x14ac:dyDescent="0.2">
      <c r="A169" s="57">
        <v>151</v>
      </c>
      <c r="B169" s="58">
        <f>PRRAS!C179</f>
        <v>168</v>
      </c>
      <c r="C169" s="58">
        <f>PRRAS!D179</f>
        <v>0</v>
      </c>
      <c r="D169" s="58">
        <f>PRRAS!E179</f>
        <v>13636</v>
      </c>
      <c r="E169" s="58">
        <v>0</v>
      </c>
      <c r="F169" s="58">
        <v>0</v>
      </c>
      <c r="G169" s="59">
        <f t="shared" si="4"/>
        <v>4581.6959999999999</v>
      </c>
      <c r="H169" s="59">
        <f t="shared" si="5"/>
        <v>0</v>
      </c>
      <c r="I169" s="60">
        <v>0</v>
      </c>
    </row>
    <row r="170" spans="1:9" x14ac:dyDescent="0.2">
      <c r="A170" s="57">
        <v>151</v>
      </c>
      <c r="B170" s="58">
        <f>PRRAS!C180</f>
        <v>169</v>
      </c>
      <c r="C170" s="58">
        <f>PRRAS!D180</f>
        <v>68096</v>
      </c>
      <c r="D170" s="58">
        <f>PRRAS!E180</f>
        <v>75793</v>
      </c>
      <c r="E170" s="58">
        <v>0</v>
      </c>
      <c r="F170" s="58">
        <v>0</v>
      </c>
      <c r="G170" s="59">
        <f t="shared" si="4"/>
        <v>37126.258000000002</v>
      </c>
      <c r="H170" s="59">
        <f t="shared" si="5"/>
        <v>0</v>
      </c>
      <c r="I170" s="60">
        <v>0</v>
      </c>
    </row>
    <row r="171" spans="1:9" x14ac:dyDescent="0.2">
      <c r="A171" s="57">
        <v>151</v>
      </c>
      <c r="B171" s="58">
        <f>PRRAS!C181</f>
        <v>170</v>
      </c>
      <c r="C171" s="58">
        <f>PRRAS!D181</f>
        <v>79923</v>
      </c>
      <c r="D171" s="58">
        <f>PRRAS!E181</f>
        <v>92866</v>
      </c>
      <c r="E171" s="58">
        <v>0</v>
      </c>
      <c r="F171" s="58">
        <v>0</v>
      </c>
      <c r="G171" s="59">
        <f t="shared" si="4"/>
        <v>45161.350000000006</v>
      </c>
      <c r="H171" s="59">
        <f t="shared" si="5"/>
        <v>0</v>
      </c>
      <c r="I171" s="60">
        <v>0</v>
      </c>
    </row>
    <row r="172" spans="1:9" x14ac:dyDescent="0.2">
      <c r="A172" s="57">
        <v>151</v>
      </c>
      <c r="B172" s="58">
        <f>PRRAS!C182</f>
        <v>171</v>
      </c>
      <c r="C172" s="58">
        <f>PRRAS!D182</f>
        <v>13042</v>
      </c>
      <c r="D172" s="58">
        <f>PRRAS!E182</f>
        <v>22337</v>
      </c>
      <c r="E172" s="58">
        <v>0</v>
      </c>
      <c r="F172" s="58">
        <v>0</v>
      </c>
      <c r="G172" s="59">
        <f t="shared" si="4"/>
        <v>9869.4360000000015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1696</v>
      </c>
      <c r="D174" s="58">
        <f>PRRAS!E184</f>
        <v>5574</v>
      </c>
      <c r="E174" s="58">
        <v>0</v>
      </c>
      <c r="F174" s="58">
        <v>0</v>
      </c>
      <c r="G174" s="59">
        <f t="shared" si="4"/>
        <v>2222.0119999999997</v>
      </c>
      <c r="H174" s="59">
        <f t="shared" si="5"/>
        <v>0</v>
      </c>
      <c r="I174" s="60">
        <v>0</v>
      </c>
    </row>
    <row r="175" spans="1:9" x14ac:dyDescent="0.2">
      <c r="A175" s="57">
        <v>151</v>
      </c>
      <c r="B175" s="58">
        <f>PRRAS!C185</f>
        <v>174</v>
      </c>
      <c r="C175" s="58">
        <f>PRRAS!D185</f>
        <v>343733</v>
      </c>
      <c r="D175" s="58">
        <f>PRRAS!E185</f>
        <v>650382</v>
      </c>
      <c r="E175" s="58">
        <v>0</v>
      </c>
      <c r="F175" s="58">
        <v>0</v>
      </c>
      <c r="G175" s="59">
        <f t="shared" si="4"/>
        <v>286142.478</v>
      </c>
      <c r="H175" s="59">
        <f t="shared" si="5"/>
        <v>0</v>
      </c>
      <c r="I175" s="60">
        <v>0</v>
      </c>
    </row>
    <row r="176" spans="1:9" x14ac:dyDescent="0.2">
      <c r="A176" s="57">
        <v>151</v>
      </c>
      <c r="B176" s="58">
        <f>PRRAS!C186</f>
        <v>175</v>
      </c>
      <c r="C176" s="58">
        <f>PRRAS!D186</f>
        <v>16872</v>
      </c>
      <c r="D176" s="58">
        <f>PRRAS!E186</f>
        <v>20864</v>
      </c>
      <c r="E176" s="58">
        <v>0</v>
      </c>
      <c r="F176" s="58">
        <v>0</v>
      </c>
      <c r="G176" s="59">
        <f t="shared" si="4"/>
        <v>10255</v>
      </c>
      <c r="H176" s="59">
        <f t="shared" si="5"/>
        <v>0</v>
      </c>
      <c r="I176" s="60">
        <v>0</v>
      </c>
    </row>
    <row r="177" spans="1:9" x14ac:dyDescent="0.2">
      <c r="A177" s="57">
        <v>151</v>
      </c>
      <c r="B177" s="58">
        <f>PRRAS!C187</f>
        <v>176</v>
      </c>
      <c r="C177" s="58">
        <f>PRRAS!D187</f>
        <v>118724</v>
      </c>
      <c r="D177" s="58">
        <f>PRRAS!E187</f>
        <v>373391</v>
      </c>
      <c r="E177" s="58">
        <v>0</v>
      </c>
      <c r="F177" s="58">
        <v>0</v>
      </c>
      <c r="G177" s="59">
        <f t="shared" si="4"/>
        <v>152329.05599999998</v>
      </c>
      <c r="H177" s="59">
        <f t="shared" si="5"/>
        <v>0</v>
      </c>
      <c r="I177" s="60">
        <v>0</v>
      </c>
    </row>
    <row r="178" spans="1:9" x14ac:dyDescent="0.2">
      <c r="A178" s="57">
        <v>151</v>
      </c>
      <c r="B178" s="58">
        <f>PRRAS!C188</f>
        <v>177</v>
      </c>
      <c r="C178" s="58">
        <f>PRRAS!D188</f>
        <v>41257</v>
      </c>
      <c r="D178" s="58">
        <f>PRRAS!E188</f>
        <v>54933</v>
      </c>
      <c r="E178" s="58">
        <v>0</v>
      </c>
      <c r="F178" s="58">
        <v>0</v>
      </c>
      <c r="G178" s="59">
        <f t="shared" si="4"/>
        <v>26748.770999999997</v>
      </c>
      <c r="H178" s="59">
        <f t="shared" si="5"/>
        <v>0</v>
      </c>
      <c r="I178" s="60">
        <v>0</v>
      </c>
    </row>
    <row r="179" spans="1:9" x14ac:dyDescent="0.2">
      <c r="A179" s="57">
        <v>151</v>
      </c>
      <c r="B179" s="58">
        <f>PRRAS!C189</f>
        <v>178</v>
      </c>
      <c r="C179" s="58">
        <f>PRRAS!D189</f>
        <v>18990</v>
      </c>
      <c r="D179" s="58">
        <f>PRRAS!E189</f>
        <v>25713</v>
      </c>
      <c r="E179" s="58">
        <v>0</v>
      </c>
      <c r="F179" s="58">
        <v>0</v>
      </c>
      <c r="G179" s="59">
        <f t="shared" si="4"/>
        <v>12534.047999999999</v>
      </c>
      <c r="H179" s="59">
        <f t="shared" si="5"/>
        <v>0</v>
      </c>
      <c r="I179" s="60">
        <v>0</v>
      </c>
    </row>
    <row r="180" spans="1:9" x14ac:dyDescent="0.2">
      <c r="A180" s="57">
        <v>151</v>
      </c>
      <c r="B180" s="58">
        <f>PRRAS!C190</f>
        <v>179</v>
      </c>
      <c r="C180" s="58">
        <f>PRRAS!D190</f>
        <v>122655</v>
      </c>
      <c r="D180" s="58">
        <f>PRRAS!E190</f>
        <v>129961</v>
      </c>
      <c r="E180" s="58">
        <v>0</v>
      </c>
      <c r="F180" s="58">
        <v>0</v>
      </c>
      <c r="G180" s="59">
        <f t="shared" si="4"/>
        <v>68481.282999999996</v>
      </c>
      <c r="H180" s="59">
        <f t="shared" si="5"/>
        <v>0</v>
      </c>
      <c r="I180" s="60">
        <v>0</v>
      </c>
    </row>
    <row r="181" spans="1:9" x14ac:dyDescent="0.2">
      <c r="A181" s="57">
        <v>151</v>
      </c>
      <c r="B181" s="58">
        <f>PRRAS!C191</f>
        <v>180</v>
      </c>
      <c r="C181" s="58">
        <f>PRRAS!D191</f>
        <v>7781</v>
      </c>
      <c r="D181" s="58">
        <f>PRRAS!E191</f>
        <v>17290</v>
      </c>
      <c r="E181" s="58">
        <v>0</v>
      </c>
      <c r="F181" s="58">
        <v>0</v>
      </c>
      <c r="G181" s="59">
        <f t="shared" si="4"/>
        <v>7624.98</v>
      </c>
      <c r="H181" s="59">
        <f t="shared" si="5"/>
        <v>0</v>
      </c>
      <c r="I181" s="60">
        <v>0</v>
      </c>
    </row>
    <row r="182" spans="1:9" x14ac:dyDescent="0.2">
      <c r="A182" s="57">
        <v>151</v>
      </c>
      <c r="B182" s="58">
        <f>PRRAS!C192</f>
        <v>181</v>
      </c>
      <c r="C182" s="58">
        <f>PRRAS!D192</f>
        <v>0</v>
      </c>
      <c r="D182" s="58">
        <f>PRRAS!E192</f>
        <v>24106</v>
      </c>
      <c r="E182" s="58">
        <v>0</v>
      </c>
      <c r="F182" s="58">
        <v>0</v>
      </c>
      <c r="G182" s="59">
        <f t="shared" si="4"/>
        <v>8726.3719999999994</v>
      </c>
      <c r="H182" s="59">
        <f t="shared" si="5"/>
        <v>0</v>
      </c>
      <c r="I182" s="60">
        <v>0</v>
      </c>
    </row>
    <row r="183" spans="1:9" x14ac:dyDescent="0.2">
      <c r="A183" s="57">
        <v>151</v>
      </c>
      <c r="B183" s="58">
        <f>PRRAS!C193</f>
        <v>182</v>
      </c>
      <c r="C183" s="58">
        <f>PRRAS!D193</f>
        <v>15816</v>
      </c>
      <c r="D183" s="58">
        <f>PRRAS!E193</f>
        <v>3524</v>
      </c>
      <c r="E183" s="58">
        <v>0</v>
      </c>
      <c r="F183" s="58">
        <v>0</v>
      </c>
      <c r="G183" s="59">
        <f t="shared" si="4"/>
        <v>4161.2479999999996</v>
      </c>
      <c r="H183" s="59">
        <f t="shared" si="5"/>
        <v>0</v>
      </c>
      <c r="I183" s="60">
        <v>0</v>
      </c>
    </row>
    <row r="184" spans="1:9" x14ac:dyDescent="0.2">
      <c r="A184" s="57">
        <v>151</v>
      </c>
      <c r="B184" s="58">
        <f>PRRAS!C194</f>
        <v>183</v>
      </c>
      <c r="C184" s="58">
        <f>PRRAS!D194</f>
        <v>1638</v>
      </c>
      <c r="D184" s="58">
        <f>PRRAS!E194</f>
        <v>600</v>
      </c>
      <c r="E184" s="58">
        <v>0</v>
      </c>
      <c r="F184" s="58">
        <v>0</v>
      </c>
      <c r="G184" s="59">
        <f t="shared" si="4"/>
        <v>519.35400000000004</v>
      </c>
      <c r="H184" s="59">
        <f t="shared" si="5"/>
        <v>0</v>
      </c>
      <c r="I184" s="60">
        <v>0</v>
      </c>
    </row>
    <row r="185" spans="1:9" x14ac:dyDescent="0.2">
      <c r="A185" s="57">
        <v>151</v>
      </c>
      <c r="B185" s="58">
        <f>PRRAS!C195</f>
        <v>184</v>
      </c>
      <c r="C185" s="58">
        <f>PRRAS!D195</f>
        <v>7643</v>
      </c>
      <c r="D185" s="58">
        <f>PRRAS!E195</f>
        <v>0</v>
      </c>
      <c r="E185" s="58">
        <v>0</v>
      </c>
      <c r="F185" s="58">
        <v>0</v>
      </c>
      <c r="G185" s="59">
        <f t="shared" si="4"/>
        <v>1406.3119999999999</v>
      </c>
      <c r="H185" s="59">
        <f t="shared" si="5"/>
        <v>0</v>
      </c>
      <c r="I185" s="60">
        <v>0</v>
      </c>
    </row>
    <row r="186" spans="1:9" x14ac:dyDescent="0.2">
      <c r="A186" s="57">
        <v>151</v>
      </c>
      <c r="B186" s="58">
        <f>PRRAS!C196</f>
        <v>185</v>
      </c>
      <c r="C186" s="58">
        <f>PRRAS!D196</f>
        <v>94280</v>
      </c>
      <c r="D186" s="58">
        <f>PRRAS!E196</f>
        <v>57086</v>
      </c>
      <c r="E186" s="58">
        <v>0</v>
      </c>
      <c r="F186" s="58">
        <v>0</v>
      </c>
      <c r="G186" s="59">
        <f t="shared" si="4"/>
        <v>38563.620000000003</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2745</v>
      </c>
      <c r="D188" s="58">
        <f>PRRAS!E198</f>
        <v>3629</v>
      </c>
      <c r="E188" s="58">
        <v>0</v>
      </c>
      <c r="F188" s="58">
        <v>0</v>
      </c>
      <c r="G188" s="59">
        <f t="shared" si="4"/>
        <v>1870.5609999999999</v>
      </c>
      <c r="H188" s="59">
        <f t="shared" si="5"/>
        <v>0</v>
      </c>
      <c r="I188" s="60">
        <v>0</v>
      </c>
    </row>
    <row r="189" spans="1:9" x14ac:dyDescent="0.2">
      <c r="A189" s="57">
        <v>151</v>
      </c>
      <c r="B189" s="58">
        <f>PRRAS!C199</f>
        <v>188</v>
      </c>
      <c r="C189" s="58">
        <f>PRRAS!D199</f>
        <v>12539</v>
      </c>
      <c r="D189" s="58">
        <f>PRRAS!E199</f>
        <v>21963</v>
      </c>
      <c r="E189" s="58">
        <v>0</v>
      </c>
      <c r="F189" s="58">
        <v>0</v>
      </c>
      <c r="G189" s="59">
        <f t="shared" si="4"/>
        <v>10615.42</v>
      </c>
      <c r="H189" s="59">
        <f t="shared" si="5"/>
        <v>0</v>
      </c>
      <c r="I189" s="60">
        <v>0</v>
      </c>
    </row>
    <row r="190" spans="1:9" x14ac:dyDescent="0.2">
      <c r="A190" s="57">
        <v>151</v>
      </c>
      <c r="B190" s="58">
        <f>PRRAS!C200</f>
        <v>189</v>
      </c>
      <c r="C190" s="58">
        <f>PRRAS!D200</f>
        <v>250</v>
      </c>
      <c r="D190" s="58">
        <f>PRRAS!E200</f>
        <v>350</v>
      </c>
      <c r="E190" s="58">
        <v>0</v>
      </c>
      <c r="F190" s="58">
        <v>0</v>
      </c>
      <c r="G190" s="59">
        <f t="shared" si="4"/>
        <v>179.55</v>
      </c>
      <c r="H190" s="59">
        <f t="shared" si="5"/>
        <v>0</v>
      </c>
      <c r="I190" s="60">
        <v>0</v>
      </c>
    </row>
    <row r="191" spans="1:9" x14ac:dyDescent="0.2">
      <c r="A191" s="57">
        <v>151</v>
      </c>
      <c r="B191" s="58">
        <f>PRRAS!C201</f>
        <v>190</v>
      </c>
      <c r="C191" s="58">
        <f>PRRAS!D201</f>
        <v>26593</v>
      </c>
      <c r="D191" s="58">
        <f>PRRAS!E201</f>
        <v>27666</v>
      </c>
      <c r="E191" s="58">
        <v>0</v>
      </c>
      <c r="F191" s="58">
        <v>0</v>
      </c>
      <c r="G191" s="59">
        <f t="shared" si="4"/>
        <v>15565.75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52153</v>
      </c>
      <c r="D193" s="58">
        <f>PRRAS!E203</f>
        <v>3478</v>
      </c>
      <c r="E193" s="58">
        <v>0</v>
      </c>
      <c r="F193" s="58">
        <v>0</v>
      </c>
      <c r="G193" s="59">
        <f t="shared" si="4"/>
        <v>11348.928</v>
      </c>
      <c r="H193" s="59">
        <f t="shared" si="5"/>
        <v>0</v>
      </c>
      <c r="I193" s="60">
        <v>0</v>
      </c>
    </row>
    <row r="194" spans="1:9" x14ac:dyDescent="0.2">
      <c r="A194" s="57">
        <v>151</v>
      </c>
      <c r="B194" s="58">
        <f>PRRAS!C204</f>
        <v>193</v>
      </c>
      <c r="C194" s="58">
        <f>PRRAS!D204</f>
        <v>16916</v>
      </c>
      <c r="D194" s="58">
        <f>PRRAS!E204</f>
        <v>24591</v>
      </c>
      <c r="E194" s="58">
        <v>0</v>
      </c>
      <c r="F194" s="58">
        <v>0</v>
      </c>
      <c r="G194" s="59">
        <f t="shared" ref="G194:G257" si="6">(B194/1000)*(C194*1+D194*2)</f>
        <v>12756.914000000001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16916</v>
      </c>
      <c r="D208" s="58">
        <f>PRRAS!E218</f>
        <v>24591</v>
      </c>
      <c r="E208" s="58">
        <v>0</v>
      </c>
      <c r="F208" s="58">
        <v>0</v>
      </c>
      <c r="G208" s="59">
        <f t="shared" si="6"/>
        <v>13682.286</v>
      </c>
      <c r="H208" s="59">
        <f t="shared" si="7"/>
        <v>0</v>
      </c>
      <c r="I208" s="60">
        <v>0</v>
      </c>
    </row>
    <row r="209" spans="1:9" x14ac:dyDescent="0.2">
      <c r="A209" s="57">
        <v>151</v>
      </c>
      <c r="B209" s="58">
        <f>PRRAS!C219</f>
        <v>208</v>
      </c>
      <c r="C209" s="58">
        <f>PRRAS!D219</f>
        <v>5682</v>
      </c>
      <c r="D209" s="58">
        <f>PRRAS!E219</f>
        <v>8671</v>
      </c>
      <c r="E209" s="58">
        <v>0</v>
      </c>
      <c r="F209" s="58">
        <v>0</v>
      </c>
      <c r="G209" s="59">
        <f t="shared" si="6"/>
        <v>4788.9920000000002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6734</v>
      </c>
      <c r="D211" s="58">
        <f>PRRAS!E221</f>
        <v>6633</v>
      </c>
      <c r="E211" s="58">
        <v>0</v>
      </c>
      <c r="F211" s="58">
        <v>0</v>
      </c>
      <c r="G211" s="59">
        <f t="shared" si="6"/>
        <v>4200</v>
      </c>
      <c r="H211" s="59">
        <f t="shared" si="7"/>
        <v>0</v>
      </c>
      <c r="I211" s="60">
        <v>0</v>
      </c>
    </row>
    <row r="212" spans="1:9" x14ac:dyDescent="0.2">
      <c r="A212" s="57">
        <v>151</v>
      </c>
      <c r="B212" s="58">
        <f>PRRAS!C222</f>
        <v>211</v>
      </c>
      <c r="C212" s="58">
        <f>PRRAS!D222</f>
        <v>4500</v>
      </c>
      <c r="D212" s="58">
        <f>PRRAS!E222</f>
        <v>9287</v>
      </c>
      <c r="E212" s="58">
        <v>0</v>
      </c>
      <c r="F212" s="58">
        <v>0</v>
      </c>
      <c r="G212" s="59">
        <f t="shared" si="6"/>
        <v>4868.6139999999996</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8333</v>
      </c>
      <c r="E258" s="58">
        <v>0</v>
      </c>
      <c r="F258" s="58">
        <v>0</v>
      </c>
      <c r="G258" s="59">
        <f t="shared" ref="G258:G321" si="8">(B258/1000)*(C258*1+D258*2)</f>
        <v>4283.1620000000003</v>
      </c>
      <c r="H258" s="59">
        <f t="shared" ref="H258:H321" si="9">ABS(C258-ROUND(C258,0))+ABS(D258-ROUND(D258,0))</f>
        <v>0</v>
      </c>
      <c r="I258" s="60">
        <v>0</v>
      </c>
    </row>
    <row r="259" spans="1:9" x14ac:dyDescent="0.2">
      <c r="A259" s="57">
        <v>151</v>
      </c>
      <c r="B259" s="58">
        <f>PRRAS!C269</f>
        <v>258</v>
      </c>
      <c r="C259" s="58">
        <f>PRRAS!D269</f>
        <v>0</v>
      </c>
      <c r="D259" s="58">
        <f>PRRAS!E269</f>
        <v>5000</v>
      </c>
      <c r="E259" s="58">
        <v>0</v>
      </c>
      <c r="F259" s="58">
        <v>0</v>
      </c>
      <c r="G259" s="59">
        <f t="shared" si="8"/>
        <v>2580</v>
      </c>
      <c r="H259" s="59">
        <f t="shared" si="9"/>
        <v>0</v>
      </c>
      <c r="I259" s="60">
        <v>0</v>
      </c>
    </row>
    <row r="260" spans="1:9" x14ac:dyDescent="0.2">
      <c r="A260" s="57">
        <v>151</v>
      </c>
      <c r="B260" s="58">
        <f>PRRAS!C270</f>
        <v>259</v>
      </c>
      <c r="C260" s="58">
        <f>PRRAS!D270</f>
        <v>0</v>
      </c>
      <c r="D260" s="58">
        <f>PRRAS!E270</f>
        <v>5000</v>
      </c>
      <c r="E260" s="58">
        <v>0</v>
      </c>
      <c r="F260" s="58">
        <v>0</v>
      </c>
      <c r="G260" s="59">
        <f t="shared" si="8"/>
        <v>2590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3333</v>
      </c>
      <c r="E267" s="58">
        <v>0</v>
      </c>
      <c r="F267" s="58">
        <v>0</v>
      </c>
      <c r="G267" s="59">
        <f t="shared" si="8"/>
        <v>1773.1560000000002</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3333</v>
      </c>
      <c r="E272" s="58">
        <v>0</v>
      </c>
      <c r="F272" s="58">
        <v>0</v>
      </c>
      <c r="G272" s="59">
        <f t="shared" si="8"/>
        <v>1806.4860000000001</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5597741</v>
      </c>
      <c r="D282" s="58">
        <f>PRRAS!E292</f>
        <v>6513367</v>
      </c>
      <c r="E282" s="58">
        <v>0</v>
      </c>
      <c r="F282" s="58">
        <v>0</v>
      </c>
      <c r="G282" s="59">
        <f t="shared" si="8"/>
        <v>5233477.4750000006</v>
      </c>
      <c r="H282" s="59">
        <f t="shared" si="9"/>
        <v>0</v>
      </c>
      <c r="I282" s="60">
        <v>0</v>
      </c>
    </row>
    <row r="283" spans="1:9" x14ac:dyDescent="0.2">
      <c r="A283" s="57">
        <v>151</v>
      </c>
      <c r="B283" s="58">
        <f>PRRAS!C293</f>
        <v>282</v>
      </c>
      <c r="C283" s="58">
        <f>PRRAS!D293</f>
        <v>521919</v>
      </c>
      <c r="D283" s="58">
        <f>PRRAS!E293</f>
        <v>105241</v>
      </c>
      <c r="E283" s="58">
        <v>0</v>
      </c>
      <c r="F283" s="58">
        <v>0</v>
      </c>
      <c r="G283" s="59">
        <f t="shared" si="8"/>
        <v>206537.08199999997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28623</v>
      </c>
      <c r="D285" s="58">
        <f>PRRAS!E295</f>
        <v>0</v>
      </c>
      <c r="E285" s="58">
        <v>0</v>
      </c>
      <c r="F285" s="58">
        <v>0</v>
      </c>
      <c r="G285" s="59">
        <f t="shared" si="8"/>
        <v>8128.9319999999989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600</v>
      </c>
      <c r="E287" s="58">
        <v>0</v>
      </c>
      <c r="F287" s="58">
        <v>0</v>
      </c>
      <c r="G287" s="59">
        <f t="shared" si="8"/>
        <v>343.2</v>
      </c>
      <c r="H287" s="59">
        <f t="shared" si="9"/>
        <v>0</v>
      </c>
      <c r="I287" s="60">
        <v>0</v>
      </c>
    </row>
    <row r="288" spans="1:9" x14ac:dyDescent="0.2">
      <c r="A288" s="57">
        <v>151</v>
      </c>
      <c r="B288" s="58">
        <f>PRRAS!C298</f>
        <v>287</v>
      </c>
      <c r="C288" s="58">
        <f>PRRAS!D298</f>
        <v>3599</v>
      </c>
      <c r="D288" s="58">
        <f>PRRAS!E298</f>
        <v>600</v>
      </c>
      <c r="E288" s="58">
        <v>0</v>
      </c>
      <c r="F288" s="58">
        <v>0</v>
      </c>
      <c r="G288" s="59">
        <f t="shared" si="8"/>
        <v>1377.3129999999999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378595</v>
      </c>
      <c r="D342" s="58">
        <f>PRRAS!E353</f>
        <v>2736294</v>
      </c>
      <c r="E342" s="58">
        <v>0</v>
      </c>
      <c r="F342" s="58">
        <v>0</v>
      </c>
      <c r="G342" s="59">
        <f t="shared" si="10"/>
        <v>1995253.4030000002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378595</v>
      </c>
      <c r="D355" s="58">
        <f>PRRAS!E366</f>
        <v>2736294</v>
      </c>
      <c r="E355" s="58">
        <v>0</v>
      </c>
      <c r="F355" s="58">
        <v>0</v>
      </c>
      <c r="G355" s="59">
        <f t="shared" si="10"/>
        <v>2071318.7819999999</v>
      </c>
      <c r="H355" s="59">
        <f t="shared" si="11"/>
        <v>0</v>
      </c>
      <c r="I355" s="60">
        <v>0</v>
      </c>
    </row>
    <row r="356" spans="1:9" x14ac:dyDescent="0.2">
      <c r="A356" s="57">
        <v>151</v>
      </c>
      <c r="B356" s="58">
        <f>PRRAS!C367</f>
        <v>355</v>
      </c>
      <c r="C356" s="58">
        <f>PRRAS!D367</f>
        <v>0</v>
      </c>
      <c r="D356" s="58">
        <f>PRRAS!E367</f>
        <v>2425000</v>
      </c>
      <c r="E356" s="58">
        <v>0</v>
      </c>
      <c r="F356" s="58">
        <v>0</v>
      </c>
      <c r="G356" s="59">
        <f t="shared" si="10"/>
        <v>1721750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2425000</v>
      </c>
      <c r="E358" s="58">
        <v>0</v>
      </c>
      <c r="F358" s="58">
        <v>0</v>
      </c>
      <c r="G358" s="59">
        <f t="shared" si="10"/>
        <v>1731450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378595</v>
      </c>
      <c r="D361" s="58">
        <f>PRRAS!E372</f>
        <v>311294</v>
      </c>
      <c r="E361" s="58">
        <v>0</v>
      </c>
      <c r="F361" s="58">
        <v>0</v>
      </c>
      <c r="G361" s="59">
        <f t="shared" si="10"/>
        <v>360425.88</v>
      </c>
      <c r="H361" s="59">
        <f t="shared" si="11"/>
        <v>0</v>
      </c>
      <c r="I361" s="60">
        <v>0</v>
      </c>
    </row>
    <row r="362" spans="1:9" x14ac:dyDescent="0.2">
      <c r="A362" s="57">
        <v>151</v>
      </c>
      <c r="B362" s="58">
        <f>PRRAS!C373</f>
        <v>361</v>
      </c>
      <c r="C362" s="58">
        <f>PRRAS!D373</f>
        <v>132948</v>
      </c>
      <c r="D362" s="58">
        <f>PRRAS!E373</f>
        <v>10427</v>
      </c>
      <c r="E362" s="58">
        <v>0</v>
      </c>
      <c r="F362" s="58">
        <v>0</v>
      </c>
      <c r="G362" s="59">
        <f t="shared" si="10"/>
        <v>55522.521999999997</v>
      </c>
      <c r="H362" s="59">
        <f t="shared" si="11"/>
        <v>0</v>
      </c>
      <c r="I362" s="60">
        <v>0</v>
      </c>
    </row>
    <row r="363" spans="1:9" x14ac:dyDescent="0.2">
      <c r="A363" s="57">
        <v>151</v>
      </c>
      <c r="B363" s="58">
        <f>PRRAS!C374</f>
        <v>362</v>
      </c>
      <c r="C363" s="58">
        <f>PRRAS!D374</f>
        <v>4185</v>
      </c>
      <c r="D363" s="58">
        <f>PRRAS!E374</f>
        <v>5649</v>
      </c>
      <c r="E363" s="58">
        <v>0</v>
      </c>
      <c r="F363" s="58">
        <v>0</v>
      </c>
      <c r="G363" s="59">
        <f t="shared" si="10"/>
        <v>5604.8459999999995</v>
      </c>
      <c r="H363" s="59">
        <f t="shared" si="11"/>
        <v>0</v>
      </c>
      <c r="I363" s="60">
        <v>0</v>
      </c>
    </row>
    <row r="364" spans="1:9" x14ac:dyDescent="0.2">
      <c r="A364" s="57">
        <v>151</v>
      </c>
      <c r="B364" s="58">
        <f>PRRAS!C375</f>
        <v>363</v>
      </c>
      <c r="C364" s="58">
        <f>PRRAS!D375</f>
        <v>2100</v>
      </c>
      <c r="D364" s="58">
        <f>PRRAS!E375</f>
        <v>0</v>
      </c>
      <c r="E364" s="58">
        <v>0</v>
      </c>
      <c r="F364" s="58">
        <v>0</v>
      </c>
      <c r="G364" s="59">
        <f t="shared" si="10"/>
        <v>762.3</v>
      </c>
      <c r="H364" s="59">
        <f t="shared" si="11"/>
        <v>0</v>
      </c>
      <c r="I364" s="60">
        <v>0</v>
      </c>
    </row>
    <row r="365" spans="1:9" x14ac:dyDescent="0.2">
      <c r="A365" s="57">
        <v>151</v>
      </c>
      <c r="B365" s="58">
        <f>PRRAS!C376</f>
        <v>364</v>
      </c>
      <c r="C365" s="58">
        <f>PRRAS!D376</f>
        <v>0</v>
      </c>
      <c r="D365" s="58">
        <f>PRRAS!E376</f>
        <v>114872</v>
      </c>
      <c r="E365" s="58">
        <v>0</v>
      </c>
      <c r="F365" s="58">
        <v>0</v>
      </c>
      <c r="G365" s="59">
        <f t="shared" si="10"/>
        <v>83626.815999999992</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239362</v>
      </c>
      <c r="D368" s="58">
        <f>PRRAS!E379</f>
        <v>180346</v>
      </c>
      <c r="E368" s="58">
        <v>0</v>
      </c>
      <c r="F368" s="58">
        <v>0</v>
      </c>
      <c r="G368" s="59">
        <f t="shared" si="10"/>
        <v>220219.818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378595</v>
      </c>
      <c r="D400" s="58">
        <f>PRRAS!E411</f>
        <v>2736294</v>
      </c>
      <c r="E400" s="58">
        <v>0</v>
      </c>
      <c r="F400" s="58">
        <v>0</v>
      </c>
      <c r="G400" s="59">
        <f t="shared" si="12"/>
        <v>2334622.017</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364029</v>
      </c>
      <c r="D402" s="58">
        <f>PRRAS!E413</f>
        <v>192081</v>
      </c>
      <c r="E402" s="58">
        <v>0</v>
      </c>
      <c r="F402" s="58">
        <v>0</v>
      </c>
      <c r="G402" s="59">
        <f t="shared" si="12"/>
        <v>300024.59100000001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6119660</v>
      </c>
      <c r="D404" s="58">
        <f>PRRAS!E415</f>
        <v>6618608</v>
      </c>
      <c r="E404" s="58">
        <v>0</v>
      </c>
      <c r="F404" s="58">
        <v>0</v>
      </c>
      <c r="G404" s="59">
        <f t="shared" si="12"/>
        <v>7800821.0280000009</v>
      </c>
      <c r="H404" s="59">
        <f t="shared" si="13"/>
        <v>0</v>
      </c>
      <c r="I404" s="60">
        <v>0</v>
      </c>
    </row>
    <row r="405" spans="1:9" x14ac:dyDescent="0.2">
      <c r="A405" s="57">
        <v>151</v>
      </c>
      <c r="B405" s="58">
        <f>PRRAS!C416</f>
        <v>404</v>
      </c>
      <c r="C405" s="58">
        <f>PRRAS!D416</f>
        <v>5976336</v>
      </c>
      <c r="D405" s="58">
        <f>PRRAS!E416</f>
        <v>9249661</v>
      </c>
      <c r="E405" s="58">
        <v>0</v>
      </c>
      <c r="F405" s="58">
        <v>0</v>
      </c>
      <c r="G405" s="59">
        <f t="shared" si="12"/>
        <v>9888165.8320000004</v>
      </c>
      <c r="H405" s="59">
        <f t="shared" si="13"/>
        <v>0</v>
      </c>
      <c r="I405" s="60">
        <v>0</v>
      </c>
    </row>
    <row r="406" spans="1:9" x14ac:dyDescent="0.2">
      <c r="A406" s="57">
        <v>151</v>
      </c>
      <c r="B406" s="58">
        <f>PRRAS!C417</f>
        <v>405</v>
      </c>
      <c r="C406" s="58">
        <f>PRRAS!D417</f>
        <v>143324</v>
      </c>
      <c r="D406" s="58">
        <f>PRRAS!E417</f>
        <v>0</v>
      </c>
      <c r="E406" s="58">
        <v>0</v>
      </c>
      <c r="F406" s="58">
        <v>0</v>
      </c>
      <c r="G406" s="59">
        <f t="shared" si="12"/>
        <v>58046.22</v>
      </c>
      <c r="H406" s="59">
        <f t="shared" si="13"/>
        <v>0</v>
      </c>
      <c r="I406" s="60">
        <v>0</v>
      </c>
    </row>
    <row r="407" spans="1:9" x14ac:dyDescent="0.2">
      <c r="A407" s="57">
        <v>151</v>
      </c>
      <c r="B407" s="58">
        <f>PRRAS!C418</f>
        <v>406</v>
      </c>
      <c r="C407" s="58">
        <f>PRRAS!D418</f>
        <v>0</v>
      </c>
      <c r="D407" s="58">
        <f>PRRAS!E418</f>
        <v>2631053</v>
      </c>
      <c r="E407" s="58">
        <v>0</v>
      </c>
      <c r="F407" s="58">
        <v>0</v>
      </c>
      <c r="G407" s="59">
        <f t="shared" si="12"/>
        <v>2136415.0360000003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335406</v>
      </c>
      <c r="D409" s="58">
        <f>PRRAS!E420</f>
        <v>192081</v>
      </c>
      <c r="E409" s="58">
        <v>0</v>
      </c>
      <c r="F409" s="58">
        <v>0</v>
      </c>
      <c r="G409" s="59">
        <f t="shared" si="12"/>
        <v>293583.74400000001</v>
      </c>
      <c r="H409" s="59">
        <f t="shared" si="13"/>
        <v>0</v>
      </c>
      <c r="I409" s="60">
        <v>0</v>
      </c>
    </row>
    <row r="410" spans="1:9" x14ac:dyDescent="0.2">
      <c r="A410" s="57">
        <v>151</v>
      </c>
      <c r="B410" s="58">
        <f>PRRAS!C421</f>
        <v>409</v>
      </c>
      <c r="C410" s="58">
        <f>PRRAS!D421</f>
        <v>0</v>
      </c>
      <c r="D410" s="58">
        <f>PRRAS!E421</f>
        <v>600</v>
      </c>
      <c r="E410" s="58">
        <v>0</v>
      </c>
      <c r="F410" s="58">
        <v>0</v>
      </c>
      <c r="G410" s="59">
        <f t="shared" si="12"/>
        <v>490.79999999999995</v>
      </c>
      <c r="H410" s="59">
        <f t="shared" si="13"/>
        <v>0</v>
      </c>
      <c r="I410" s="60">
        <v>0</v>
      </c>
    </row>
    <row r="411" spans="1:9" x14ac:dyDescent="0.2">
      <c r="A411" s="57">
        <v>151</v>
      </c>
      <c r="B411" s="58">
        <f>PRRAS!C423</f>
        <v>410</v>
      </c>
      <c r="C411" s="58">
        <f>PRRAS!D423</f>
        <v>0</v>
      </c>
      <c r="D411" s="58">
        <f>PRRAS!E423</f>
        <v>2425000</v>
      </c>
      <c r="E411" s="58">
        <v>0</v>
      </c>
      <c r="F411" s="58">
        <v>0</v>
      </c>
      <c r="G411" s="59">
        <f t="shared" si="12"/>
        <v>1988499.9999999998</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2425000</v>
      </c>
      <c r="E475" s="58">
        <v>0</v>
      </c>
      <c r="F475" s="58">
        <v>0</v>
      </c>
      <c r="G475" s="59">
        <f t="shared" si="14"/>
        <v>2298900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2425000</v>
      </c>
      <c r="E481" s="58">
        <v>0</v>
      </c>
      <c r="F481" s="58">
        <v>0</v>
      </c>
      <c r="G481" s="59">
        <f t="shared" si="14"/>
        <v>2328000</v>
      </c>
      <c r="H481" s="59">
        <f t="shared" si="15"/>
        <v>0</v>
      </c>
      <c r="I481" s="60">
        <v>0</v>
      </c>
    </row>
    <row r="482" spans="1:9" x14ac:dyDescent="0.2">
      <c r="A482" s="57">
        <v>151</v>
      </c>
      <c r="B482" s="58">
        <f>PRRAS!C494</f>
        <v>481</v>
      </c>
      <c r="C482" s="58">
        <f>PRRAS!D494</f>
        <v>0</v>
      </c>
      <c r="D482" s="58">
        <f>PRRAS!E494</f>
        <v>2425000</v>
      </c>
      <c r="E482" s="58">
        <v>0</v>
      </c>
      <c r="F482" s="58">
        <v>0</v>
      </c>
      <c r="G482" s="59">
        <f t="shared" si="14"/>
        <v>2332850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2425000</v>
      </c>
      <c r="E626" s="58">
        <v>0</v>
      </c>
      <c r="F626" s="58">
        <v>0</v>
      </c>
      <c r="G626" s="59">
        <f t="shared" si="18"/>
        <v>3031250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124310</v>
      </c>
      <c r="D628" s="58">
        <f>PRRAS!E640</f>
        <v>195748</v>
      </c>
      <c r="E628" s="58">
        <v>0</v>
      </c>
      <c r="F628" s="58">
        <v>0</v>
      </c>
      <c r="G628" s="59">
        <f t="shared" si="18"/>
        <v>323410.36200000002</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6119660</v>
      </c>
      <c r="D630" s="58">
        <f>PRRAS!E642</f>
        <v>9043608</v>
      </c>
      <c r="E630" s="58">
        <v>0</v>
      </c>
      <c r="F630" s="58">
        <v>0</v>
      </c>
      <c r="G630" s="59">
        <f t="shared" si="18"/>
        <v>15226125.004000001</v>
      </c>
      <c r="H630" s="59">
        <f t="shared" si="19"/>
        <v>0</v>
      </c>
      <c r="I630" s="60">
        <v>0</v>
      </c>
    </row>
    <row r="631" spans="1:9" x14ac:dyDescent="0.2">
      <c r="A631" s="57">
        <v>151</v>
      </c>
      <c r="B631" s="58">
        <f>PRRAS!C643</f>
        <v>630</v>
      </c>
      <c r="C631" s="58">
        <f>PRRAS!D643</f>
        <v>5976336</v>
      </c>
      <c r="D631" s="58">
        <f>PRRAS!E643</f>
        <v>9249661</v>
      </c>
      <c r="E631" s="58">
        <v>0</v>
      </c>
      <c r="F631" s="58">
        <v>0</v>
      </c>
      <c r="G631" s="59">
        <f t="shared" si="18"/>
        <v>15419664.540000001</v>
      </c>
      <c r="H631" s="59">
        <f t="shared" si="19"/>
        <v>0</v>
      </c>
      <c r="I631" s="60">
        <v>0</v>
      </c>
    </row>
    <row r="632" spans="1:9" x14ac:dyDescent="0.2">
      <c r="A632" s="57">
        <v>151</v>
      </c>
      <c r="B632" s="58">
        <f>PRRAS!C644</f>
        <v>631</v>
      </c>
      <c r="C632" s="58">
        <f>PRRAS!D644</f>
        <v>143324</v>
      </c>
      <c r="D632" s="58">
        <f>PRRAS!E644</f>
        <v>0</v>
      </c>
      <c r="E632" s="58">
        <v>0</v>
      </c>
      <c r="F632" s="58">
        <v>0</v>
      </c>
      <c r="G632" s="59">
        <f t="shared" si="18"/>
        <v>90437.444000000003</v>
      </c>
      <c r="H632" s="59">
        <f t="shared" si="19"/>
        <v>0</v>
      </c>
      <c r="I632" s="60">
        <v>0</v>
      </c>
    </row>
    <row r="633" spans="1:9" x14ac:dyDescent="0.2">
      <c r="A633" s="57">
        <v>151</v>
      </c>
      <c r="B633" s="58">
        <f>PRRAS!C645</f>
        <v>632</v>
      </c>
      <c r="C633" s="58">
        <f>PRRAS!D645</f>
        <v>0</v>
      </c>
      <c r="D633" s="58">
        <f>PRRAS!E645</f>
        <v>206053</v>
      </c>
      <c r="E633" s="58">
        <v>0</v>
      </c>
      <c r="F633" s="58">
        <v>0</v>
      </c>
      <c r="G633" s="59">
        <f t="shared" si="18"/>
        <v>260450.992</v>
      </c>
      <c r="H633" s="59">
        <f t="shared" si="19"/>
        <v>0</v>
      </c>
      <c r="I633" s="60">
        <v>0</v>
      </c>
    </row>
    <row r="634" spans="1:9" x14ac:dyDescent="0.2">
      <c r="A634" s="57">
        <v>151</v>
      </c>
      <c r="B634" s="58">
        <f>PRRAS!C646</f>
        <v>633</v>
      </c>
      <c r="C634" s="58">
        <f>PRRAS!D646</f>
        <v>0</v>
      </c>
      <c r="D634" s="58">
        <f>PRRAS!E646</f>
        <v>3667</v>
      </c>
      <c r="E634" s="58">
        <v>0</v>
      </c>
      <c r="F634" s="58">
        <v>0</v>
      </c>
      <c r="G634" s="59">
        <f t="shared" si="18"/>
        <v>4642.4220000000005</v>
      </c>
      <c r="H634" s="59">
        <f t="shared" si="19"/>
        <v>0</v>
      </c>
      <c r="I634" s="60">
        <v>0</v>
      </c>
    </row>
    <row r="635" spans="1:9" x14ac:dyDescent="0.2">
      <c r="A635" s="57">
        <v>151</v>
      </c>
      <c r="B635" s="58">
        <f>PRRAS!C647</f>
        <v>634</v>
      </c>
      <c r="C635" s="58">
        <f>PRRAS!D647</f>
        <v>211096</v>
      </c>
      <c r="D635" s="58">
        <f>PRRAS!E647</f>
        <v>0</v>
      </c>
      <c r="E635" s="58">
        <v>0</v>
      </c>
      <c r="F635" s="58">
        <v>0</v>
      </c>
      <c r="G635" s="59">
        <f t="shared" si="18"/>
        <v>133834.864</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67772</v>
      </c>
      <c r="D637" s="58">
        <f>PRRAS!E649</f>
        <v>202386</v>
      </c>
      <c r="E637" s="58">
        <v>0</v>
      </c>
      <c r="F637" s="58">
        <v>0</v>
      </c>
      <c r="G637" s="59">
        <f t="shared" si="18"/>
        <v>300537.984</v>
      </c>
      <c r="H637" s="59">
        <f t="shared" si="19"/>
        <v>0</v>
      </c>
      <c r="I637" s="60">
        <v>0</v>
      </c>
    </row>
    <row r="638" spans="1:9" x14ac:dyDescent="0.2">
      <c r="A638" s="57">
        <v>151</v>
      </c>
      <c r="B638" s="58">
        <f>PRRAS!C650</f>
        <v>637</v>
      </c>
      <c r="C638" s="58">
        <f>PRRAS!D650</f>
        <v>0</v>
      </c>
      <c r="D638" s="58">
        <f>PRRAS!E650</f>
        <v>402727</v>
      </c>
      <c r="E638" s="58">
        <v>0</v>
      </c>
      <c r="F638" s="58">
        <v>0</v>
      </c>
      <c r="G638" s="59">
        <f t="shared" si="18"/>
        <v>513074.19800000003</v>
      </c>
      <c r="H638" s="59">
        <f t="shared" si="19"/>
        <v>0</v>
      </c>
      <c r="I638" s="60">
        <v>0</v>
      </c>
    </row>
    <row r="639" spans="1:9" x14ac:dyDescent="0.2">
      <c r="A639" s="57">
        <v>151</v>
      </c>
      <c r="B639" s="58">
        <f>PRRAS!C652</f>
        <v>638</v>
      </c>
      <c r="C639" s="58">
        <f>PRRAS!D652</f>
        <v>205</v>
      </c>
      <c r="D639" s="58">
        <f>PRRAS!E652</f>
        <v>0</v>
      </c>
      <c r="E639" s="58">
        <v>0</v>
      </c>
      <c r="F639" s="58">
        <v>0</v>
      </c>
      <c r="G639" s="59">
        <f t="shared" si="18"/>
        <v>130.79</v>
      </c>
      <c r="H639" s="59">
        <f t="shared" si="19"/>
        <v>0</v>
      </c>
      <c r="I639" s="60">
        <v>0</v>
      </c>
    </row>
    <row r="640" spans="1:9" x14ac:dyDescent="0.2">
      <c r="A640" s="57">
        <v>151</v>
      </c>
      <c r="B640" s="58">
        <f>PRRAS!C653</f>
        <v>639</v>
      </c>
      <c r="C640" s="58">
        <f>PRRAS!D653</f>
        <v>2287683</v>
      </c>
      <c r="D640" s="58">
        <f>PRRAS!E653</f>
        <v>6439602</v>
      </c>
      <c r="E640" s="58">
        <v>0</v>
      </c>
      <c r="F640" s="58">
        <v>0</v>
      </c>
      <c r="G640" s="59">
        <f t="shared" si="18"/>
        <v>9691640.7929999996</v>
      </c>
      <c r="H640" s="59">
        <f t="shared" si="19"/>
        <v>0</v>
      </c>
      <c r="I640" s="60">
        <v>0</v>
      </c>
    </row>
    <row r="641" spans="1:9" x14ac:dyDescent="0.2">
      <c r="A641" s="57">
        <v>151</v>
      </c>
      <c r="B641" s="58">
        <f>PRRAS!C654</f>
        <v>640</v>
      </c>
      <c r="C641" s="58">
        <f>PRRAS!D654</f>
        <v>2287888</v>
      </c>
      <c r="D641" s="58">
        <f>PRRAS!E654</f>
        <v>6439602</v>
      </c>
      <c r="E641" s="58">
        <v>0</v>
      </c>
      <c r="F641" s="58">
        <v>0</v>
      </c>
      <c r="G641" s="59">
        <f t="shared" si="18"/>
        <v>9706938.8800000008</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55</v>
      </c>
      <c r="D644" s="58">
        <f>PRRAS!E657</f>
        <v>56</v>
      </c>
      <c r="E644" s="58">
        <v>0</v>
      </c>
      <c r="F644" s="58">
        <v>0</v>
      </c>
      <c r="G644" s="59">
        <f t="shared" si="20"/>
        <v>107.381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55</v>
      </c>
      <c r="D646" s="58">
        <f>PRRAS!E659</f>
        <v>56</v>
      </c>
      <c r="E646" s="58">
        <v>0</v>
      </c>
      <c r="F646" s="58">
        <v>0</v>
      </c>
      <c r="G646" s="59">
        <f t="shared" si="20"/>
        <v>107.715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10000</v>
      </c>
      <c r="E651" s="58">
        <v>0</v>
      </c>
      <c r="F651" s="58">
        <v>0</v>
      </c>
      <c r="G651" s="59">
        <f t="shared" si="20"/>
        <v>13000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15000</v>
      </c>
      <c r="D653" s="58">
        <f>PRRAS!E666</f>
        <v>0</v>
      </c>
      <c r="E653" s="58">
        <v>0</v>
      </c>
      <c r="F653" s="58">
        <v>0</v>
      </c>
      <c r="G653" s="59">
        <f t="shared" si="20"/>
        <v>9780</v>
      </c>
      <c r="H653" s="59">
        <f t="shared" si="21"/>
        <v>0</v>
      </c>
      <c r="I653" s="60">
        <v>0</v>
      </c>
    </row>
    <row r="654" spans="1:9" x14ac:dyDescent="0.2">
      <c r="A654" s="57">
        <v>151</v>
      </c>
      <c r="B654" s="58">
        <f>PRRAS!C667</f>
        <v>653</v>
      </c>
      <c r="C654" s="58">
        <f>PRRAS!D667</f>
        <v>9525</v>
      </c>
      <c r="D654" s="58">
        <f>PRRAS!E667</f>
        <v>0</v>
      </c>
      <c r="E654" s="58">
        <v>0</v>
      </c>
      <c r="F654" s="58">
        <v>0</v>
      </c>
      <c r="G654" s="59">
        <f t="shared" si="20"/>
        <v>6219.8249999999998</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4649528</v>
      </c>
      <c r="D665" s="58">
        <f>PRRAS!E678</f>
        <v>5136256</v>
      </c>
      <c r="E665" s="58">
        <v>0</v>
      </c>
      <c r="F665" s="58">
        <v>0</v>
      </c>
      <c r="G665" s="59">
        <f t="shared" si="20"/>
        <v>9908234.5600000005</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115121</v>
      </c>
      <c r="D667" s="58">
        <f>PRRAS!E680</f>
        <v>0</v>
      </c>
      <c r="E667" s="58">
        <v>0</v>
      </c>
      <c r="F667" s="58">
        <v>0</v>
      </c>
      <c r="G667" s="59">
        <f t="shared" si="20"/>
        <v>76670.58600000001</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28662</v>
      </c>
      <c r="D669" s="58">
        <f>PRRAS!E682</f>
        <v>0</v>
      </c>
      <c r="E669" s="58">
        <v>0</v>
      </c>
      <c r="F669" s="58">
        <v>0</v>
      </c>
      <c r="G669" s="59">
        <f t="shared" si="20"/>
        <v>19146.216</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8344</v>
      </c>
      <c r="E671" s="58">
        <v>0</v>
      </c>
      <c r="F671" s="58">
        <v>0</v>
      </c>
      <c r="G671" s="59">
        <f t="shared" si="20"/>
        <v>11180.960000000001</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2811</v>
      </c>
      <c r="D689" s="58">
        <f>PRRAS!E702</f>
        <v>0</v>
      </c>
      <c r="E689" s="58">
        <v>0</v>
      </c>
      <c r="F689" s="58">
        <v>0</v>
      </c>
      <c r="G689" s="59">
        <f t="shared" si="20"/>
        <v>1933.9679999999998</v>
      </c>
      <c r="H689" s="59">
        <f t="shared" si="21"/>
        <v>0</v>
      </c>
      <c r="I689" s="60">
        <v>0</v>
      </c>
    </row>
    <row r="690" spans="1:9" x14ac:dyDescent="0.2">
      <c r="A690" s="57">
        <v>151</v>
      </c>
      <c r="B690" s="58">
        <f>PRRAS!C703</f>
        <v>689</v>
      </c>
      <c r="C690" s="58">
        <f>PRRAS!D703</f>
        <v>133588</v>
      </c>
      <c r="D690" s="58">
        <f>PRRAS!E703</f>
        <v>253998</v>
      </c>
      <c r="E690" s="58">
        <v>0</v>
      </c>
      <c r="F690" s="58">
        <v>0</v>
      </c>
      <c r="G690" s="59">
        <f t="shared" si="20"/>
        <v>442051.37599999999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7781</v>
      </c>
      <c r="D692" s="58">
        <f>PRRAS!E705</f>
        <v>16540</v>
      </c>
      <c r="E692" s="58">
        <v>0</v>
      </c>
      <c r="F692" s="58">
        <v>0</v>
      </c>
      <c r="G692" s="59">
        <f t="shared" si="20"/>
        <v>28234.950999999997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6705</v>
      </c>
      <c r="E694" s="58">
        <v>0</v>
      </c>
      <c r="F694" s="58">
        <v>0</v>
      </c>
      <c r="G694" s="59">
        <f t="shared" si="20"/>
        <v>9293.1299999999992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2425000</v>
      </c>
      <c r="E849" s="58">
        <v>0</v>
      </c>
      <c r="F849" s="58">
        <v>0</v>
      </c>
      <c r="G849" s="59">
        <f t="shared" si="26"/>
        <v>4112800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862394</v>
      </c>
      <c r="D977" s="63">
        <f>Bil!E12</f>
        <v>3504507</v>
      </c>
      <c r="E977" s="63">
        <v>0</v>
      </c>
      <c r="F977" s="63">
        <v>0</v>
      </c>
      <c r="G977" s="64">
        <f t="shared" ref="G977:G1040" si="32">B977/1000*C977+B977/500*D977</f>
        <v>7871.4080000000004</v>
      </c>
      <c r="H977" s="64">
        <f t="shared" si="31"/>
        <v>0</v>
      </c>
      <c r="I977" s="65"/>
    </row>
    <row r="978" spans="1:9" x14ac:dyDescent="0.2">
      <c r="A978" s="57">
        <v>152</v>
      </c>
      <c r="B978" s="58">
        <f>Bil!C13</f>
        <v>2</v>
      </c>
      <c r="C978" s="58">
        <f>Bil!D13</f>
        <v>447101</v>
      </c>
      <c r="D978" s="58">
        <f>Bil!E13</f>
        <v>3100476</v>
      </c>
      <c r="E978" s="58">
        <v>0</v>
      </c>
      <c r="F978" s="58">
        <v>0</v>
      </c>
      <c r="G978" s="59">
        <f t="shared" si="32"/>
        <v>13296.106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447101</v>
      </c>
      <c r="D983" s="58">
        <f>Bil!E18</f>
        <v>3100476</v>
      </c>
      <c r="E983" s="58">
        <v>0</v>
      </c>
      <c r="F983" s="58">
        <v>0</v>
      </c>
      <c r="G983" s="59">
        <f t="shared" si="32"/>
        <v>46536.371000000006</v>
      </c>
      <c r="H983" s="59">
        <f t="shared" si="31"/>
        <v>0</v>
      </c>
      <c r="I983" s="60"/>
    </row>
    <row r="984" spans="1:9" x14ac:dyDescent="0.2">
      <c r="A984" s="57">
        <v>152</v>
      </c>
      <c r="B984" s="58">
        <f>Bil!C19</f>
        <v>8</v>
      </c>
      <c r="C984" s="58">
        <f>Bil!D19</f>
        <v>0</v>
      </c>
      <c r="D984" s="58">
        <f>Bil!E19</f>
        <v>2425000</v>
      </c>
      <c r="E984" s="58">
        <v>0</v>
      </c>
      <c r="F984" s="58">
        <v>0</v>
      </c>
      <c r="G984" s="59">
        <f t="shared" si="32"/>
        <v>38800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2425000</v>
      </c>
      <c r="E986" s="58">
        <v>0</v>
      </c>
      <c r="F986" s="58">
        <v>0</v>
      </c>
      <c r="G986" s="59">
        <f t="shared" si="32"/>
        <v>48500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447101</v>
      </c>
      <c r="D990" s="58">
        <f>Bil!E25</f>
        <v>675476</v>
      </c>
      <c r="E990" s="58">
        <v>0</v>
      </c>
      <c r="F990" s="58">
        <v>0</v>
      </c>
      <c r="G990" s="59">
        <f t="shared" si="32"/>
        <v>25172.742000000002</v>
      </c>
      <c r="H990" s="59">
        <f t="shared" si="31"/>
        <v>0</v>
      </c>
      <c r="I990" s="60"/>
    </row>
    <row r="991" spans="1:9" x14ac:dyDescent="0.2">
      <c r="A991" s="57">
        <v>152</v>
      </c>
      <c r="B991" s="58">
        <f>Bil!C26</f>
        <v>15</v>
      </c>
      <c r="C991" s="58">
        <f>Bil!D26</f>
        <v>534740</v>
      </c>
      <c r="D991" s="58">
        <f>Bil!E26</f>
        <v>697040</v>
      </c>
      <c r="E991" s="58">
        <v>0</v>
      </c>
      <c r="F991" s="58">
        <v>0</v>
      </c>
      <c r="G991" s="59">
        <f t="shared" si="32"/>
        <v>28932.3</v>
      </c>
      <c r="H991" s="59">
        <f t="shared" si="31"/>
        <v>0</v>
      </c>
      <c r="I991" s="60"/>
    </row>
    <row r="992" spans="1:9" x14ac:dyDescent="0.2">
      <c r="A992" s="57">
        <v>152</v>
      </c>
      <c r="B992" s="58">
        <f>Bil!C27</f>
        <v>16</v>
      </c>
      <c r="C992" s="58">
        <f>Bil!D27</f>
        <v>6007</v>
      </c>
      <c r="D992" s="58">
        <f>Bil!E27</f>
        <v>11656</v>
      </c>
      <c r="E992" s="58">
        <v>0</v>
      </c>
      <c r="F992" s="58">
        <v>0</v>
      </c>
      <c r="G992" s="59">
        <f t="shared" si="32"/>
        <v>469.10400000000004</v>
      </c>
      <c r="H992" s="59">
        <f t="shared" si="31"/>
        <v>0</v>
      </c>
      <c r="I992" s="60"/>
    </row>
    <row r="993" spans="1:9" x14ac:dyDescent="0.2">
      <c r="A993" s="57">
        <v>152</v>
      </c>
      <c r="B993" s="58">
        <f>Bil!C28</f>
        <v>17</v>
      </c>
      <c r="C993" s="58">
        <f>Bil!D28</f>
        <v>20142</v>
      </c>
      <c r="D993" s="58">
        <f>Bil!E28</f>
        <v>20142</v>
      </c>
      <c r="E993" s="58">
        <v>0</v>
      </c>
      <c r="F993" s="58">
        <v>0</v>
      </c>
      <c r="G993" s="59">
        <f t="shared" si="32"/>
        <v>1027.2420000000002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348485</v>
      </c>
      <c r="D997" s="58">
        <f>Bil!E32</f>
        <v>491832</v>
      </c>
      <c r="E997" s="58">
        <v>0</v>
      </c>
      <c r="F997" s="58">
        <v>0</v>
      </c>
      <c r="G997" s="59">
        <f t="shared" si="32"/>
        <v>27975.129000000001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462273</v>
      </c>
      <c r="D999" s="58">
        <f>Bil!E34</f>
        <v>545194</v>
      </c>
      <c r="E999" s="58">
        <v>0</v>
      </c>
      <c r="F999" s="58">
        <v>0</v>
      </c>
      <c r="G999" s="59">
        <f t="shared" si="32"/>
        <v>35711.203000000001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220566</v>
      </c>
      <c r="D1025" s="58">
        <f>Bil!E60</f>
        <v>241165</v>
      </c>
      <c r="E1025" s="58">
        <v>0</v>
      </c>
      <c r="F1025" s="58">
        <v>0</v>
      </c>
      <c r="G1025" s="59">
        <f t="shared" si="32"/>
        <v>34441.904000000002</v>
      </c>
      <c r="H1025" s="59">
        <f t="shared" si="31"/>
        <v>0</v>
      </c>
      <c r="I1025" s="60"/>
    </row>
    <row r="1026" spans="1:9" x14ac:dyDescent="0.2">
      <c r="A1026" s="57">
        <v>152</v>
      </c>
      <c r="B1026" s="58">
        <f>Bil!C61</f>
        <v>50</v>
      </c>
      <c r="C1026" s="58">
        <f>Bil!D61</f>
        <v>220566</v>
      </c>
      <c r="D1026" s="58">
        <f>Bil!E61</f>
        <v>241165</v>
      </c>
      <c r="E1026" s="58">
        <v>0</v>
      </c>
      <c r="F1026" s="58">
        <v>0</v>
      </c>
      <c r="G1026" s="59">
        <f t="shared" si="32"/>
        <v>35144.800000000003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415293</v>
      </c>
      <c r="D1039" s="58">
        <f>Bil!E74</f>
        <v>404031</v>
      </c>
      <c r="E1039" s="58">
        <v>0</v>
      </c>
      <c r="F1039" s="58">
        <v>0</v>
      </c>
      <c r="G1039" s="59">
        <f t="shared" si="32"/>
        <v>77071.365000000005</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2800</v>
      </c>
      <c r="D1049" s="58">
        <f>Bil!E84</f>
        <v>704</v>
      </c>
      <c r="E1049" s="58">
        <v>0</v>
      </c>
      <c r="F1049" s="58">
        <v>0</v>
      </c>
      <c r="G1049" s="59">
        <f t="shared" si="34"/>
        <v>307.18399999999997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2800</v>
      </c>
      <c r="D1056" s="58">
        <f>Bil!E91</f>
        <v>704</v>
      </c>
      <c r="E1056" s="58">
        <v>0</v>
      </c>
      <c r="F1056" s="58">
        <v>0</v>
      </c>
      <c r="G1056" s="59">
        <f t="shared" si="34"/>
        <v>336.64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3599</v>
      </c>
      <c r="D1116" s="58">
        <f>Bil!E151</f>
        <v>600</v>
      </c>
      <c r="E1116" s="58">
        <v>0</v>
      </c>
      <c r="F1116" s="58">
        <v>0</v>
      </c>
      <c r="G1116" s="59">
        <f t="shared" si="36"/>
        <v>671.86000000000013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3599</v>
      </c>
      <c r="D1129" s="58">
        <f>Bil!E164</f>
        <v>600</v>
      </c>
      <c r="E1129" s="58">
        <v>0</v>
      </c>
      <c r="F1129" s="58">
        <v>0</v>
      </c>
      <c r="G1129" s="59">
        <f t="shared" si="36"/>
        <v>734.24699999999996</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408894</v>
      </c>
      <c r="D1134" s="58">
        <f>Bil!E169</f>
        <v>402727</v>
      </c>
      <c r="E1134" s="58">
        <v>0</v>
      </c>
      <c r="F1134" s="58">
        <v>0</v>
      </c>
      <c r="G1134" s="59">
        <f t="shared" si="36"/>
        <v>191866.984</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408894</v>
      </c>
      <c r="D1137" s="58">
        <f>Bil!E172</f>
        <v>402727</v>
      </c>
      <c r="E1137" s="58">
        <v>0</v>
      </c>
      <c r="F1137" s="58">
        <v>0</v>
      </c>
      <c r="G1137" s="59">
        <f t="shared" si="36"/>
        <v>195510.02799999999</v>
      </c>
      <c r="H1137" s="59">
        <f t="shared" si="35"/>
        <v>0</v>
      </c>
      <c r="I1137" s="60"/>
    </row>
    <row r="1138" spans="1:9" x14ac:dyDescent="0.2">
      <c r="A1138" s="57">
        <v>152</v>
      </c>
      <c r="B1138" s="58">
        <f>Bil!C173</f>
        <v>162</v>
      </c>
      <c r="C1138" s="58">
        <f>Bil!D173</f>
        <v>862394</v>
      </c>
      <c r="D1138" s="58">
        <f>Bil!E173</f>
        <v>3504508</v>
      </c>
      <c r="E1138" s="58">
        <v>0</v>
      </c>
      <c r="F1138" s="58">
        <v>0</v>
      </c>
      <c r="G1138" s="59">
        <f t="shared" si="36"/>
        <v>1275168.42</v>
      </c>
      <c r="H1138" s="59">
        <f t="shared" si="35"/>
        <v>0</v>
      </c>
      <c r="I1138" s="60"/>
    </row>
    <row r="1139" spans="1:9" x14ac:dyDescent="0.2">
      <c r="A1139" s="57">
        <v>152</v>
      </c>
      <c r="B1139" s="58">
        <f>Bil!C174</f>
        <v>163</v>
      </c>
      <c r="C1139" s="58">
        <f>Bil!D174</f>
        <v>603775</v>
      </c>
      <c r="D1139" s="58">
        <f>Bil!E174</f>
        <v>3226567</v>
      </c>
      <c r="E1139" s="58">
        <v>0</v>
      </c>
      <c r="F1139" s="58">
        <v>0</v>
      </c>
      <c r="G1139" s="59">
        <f t="shared" si="36"/>
        <v>1150276.1669999999</v>
      </c>
      <c r="H1139" s="59">
        <f t="shared" si="35"/>
        <v>0</v>
      </c>
      <c r="I1139" s="60"/>
    </row>
    <row r="1140" spans="1:9" x14ac:dyDescent="0.2">
      <c r="A1140" s="57">
        <v>152</v>
      </c>
      <c r="B1140" s="58">
        <f>Bil!C175</f>
        <v>164</v>
      </c>
      <c r="C1140" s="58">
        <f>Bil!D175</f>
        <v>479465</v>
      </c>
      <c r="D1140" s="58">
        <f>Bil!E175</f>
        <v>601041</v>
      </c>
      <c r="E1140" s="58">
        <v>0</v>
      </c>
      <c r="F1140" s="58">
        <v>0</v>
      </c>
      <c r="G1140" s="59">
        <f t="shared" si="36"/>
        <v>275773.70799999998</v>
      </c>
      <c r="H1140" s="59">
        <f t="shared" si="35"/>
        <v>0</v>
      </c>
      <c r="I1140" s="60"/>
    </row>
    <row r="1141" spans="1:9" x14ac:dyDescent="0.2">
      <c r="A1141" s="57">
        <v>152</v>
      </c>
      <c r="B1141" s="58">
        <f>Bil!C176</f>
        <v>165</v>
      </c>
      <c r="C1141" s="58">
        <f>Bil!D176</f>
        <v>408894</v>
      </c>
      <c r="D1141" s="58">
        <f>Bil!E176</f>
        <v>426954</v>
      </c>
      <c r="E1141" s="58">
        <v>0</v>
      </c>
      <c r="F1141" s="58">
        <v>0</v>
      </c>
      <c r="G1141" s="59">
        <f t="shared" si="36"/>
        <v>208362.33000000002</v>
      </c>
      <c r="H1141" s="59">
        <f t="shared" si="35"/>
        <v>0</v>
      </c>
      <c r="I1141" s="60"/>
    </row>
    <row r="1142" spans="1:9" x14ac:dyDescent="0.2">
      <c r="A1142" s="57">
        <v>152</v>
      </c>
      <c r="B1142" s="58">
        <f>Bil!C177</f>
        <v>166</v>
      </c>
      <c r="C1142" s="58">
        <f>Bil!D177</f>
        <v>66709</v>
      </c>
      <c r="D1142" s="58">
        <f>Bil!E177</f>
        <v>169915</v>
      </c>
      <c r="E1142" s="58">
        <v>0</v>
      </c>
      <c r="F1142" s="58">
        <v>0</v>
      </c>
      <c r="G1142" s="59">
        <f t="shared" si="36"/>
        <v>67485.474000000002</v>
      </c>
      <c r="H1142" s="59">
        <f t="shared" si="35"/>
        <v>0</v>
      </c>
      <c r="I1142" s="60"/>
    </row>
    <row r="1143" spans="1:9" x14ac:dyDescent="0.2">
      <c r="A1143" s="57">
        <v>152</v>
      </c>
      <c r="B1143" s="58">
        <f>Bil!C178</f>
        <v>167</v>
      </c>
      <c r="C1143" s="58">
        <f>Bil!D178</f>
        <v>62</v>
      </c>
      <c r="D1143" s="58">
        <f>Bil!E178</f>
        <v>2972</v>
      </c>
      <c r="E1143" s="58">
        <v>0</v>
      </c>
      <c r="F1143" s="58">
        <v>0</v>
      </c>
      <c r="G1143" s="59">
        <f t="shared" si="36"/>
        <v>1003.0020000000001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62</v>
      </c>
      <c r="D1146" s="58">
        <f>Bil!E181</f>
        <v>2972</v>
      </c>
      <c r="E1146" s="58">
        <v>0</v>
      </c>
      <c r="F1146" s="58">
        <v>0</v>
      </c>
      <c r="G1146" s="59">
        <f t="shared" si="36"/>
        <v>1021.02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3800</v>
      </c>
      <c r="D1150" s="58">
        <f>Bil!E185</f>
        <v>1200</v>
      </c>
      <c r="E1150" s="58">
        <v>0</v>
      </c>
      <c r="F1150" s="58">
        <v>0</v>
      </c>
      <c r="G1150" s="59">
        <f t="shared" si="36"/>
        <v>1078.8</v>
      </c>
      <c r="H1150" s="59">
        <f t="shared" si="35"/>
        <v>0</v>
      </c>
      <c r="I1150" s="60"/>
    </row>
    <row r="1151" spans="1:9" x14ac:dyDescent="0.2">
      <c r="A1151" s="57">
        <v>152</v>
      </c>
      <c r="B1151" s="58">
        <f>Bil!C186</f>
        <v>175</v>
      </c>
      <c r="C1151" s="58">
        <f>Bil!D186</f>
        <v>0</v>
      </c>
      <c r="D1151" s="58">
        <f>Bil!E186</f>
        <v>4777</v>
      </c>
      <c r="E1151" s="58">
        <v>0</v>
      </c>
      <c r="F1151" s="58">
        <v>0</v>
      </c>
      <c r="G1151" s="59">
        <f t="shared" si="36"/>
        <v>1671.9499999999998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124310</v>
      </c>
      <c r="D1168" s="58">
        <f>Bil!E203</f>
        <v>2620749</v>
      </c>
      <c r="E1168" s="58">
        <v>0</v>
      </c>
      <c r="F1168" s="58">
        <v>0</v>
      </c>
      <c r="G1168" s="59">
        <f t="shared" si="36"/>
        <v>1030235.1360000001</v>
      </c>
      <c r="H1168" s="59">
        <f t="shared" si="37"/>
        <v>0</v>
      </c>
      <c r="I1168" s="60"/>
    </row>
    <row r="1169" spans="1:9" x14ac:dyDescent="0.2">
      <c r="A1169" s="57">
        <v>152</v>
      </c>
      <c r="B1169" s="58">
        <f>Bil!C204</f>
        <v>193</v>
      </c>
      <c r="C1169" s="58">
        <f>Bil!D204</f>
        <v>124310</v>
      </c>
      <c r="D1169" s="58">
        <f>Bil!E204</f>
        <v>2620749</v>
      </c>
      <c r="E1169" s="58">
        <v>0</v>
      </c>
      <c r="F1169" s="58">
        <v>0</v>
      </c>
      <c r="G1169" s="59">
        <f t="shared" ref="G1169:G1232" si="38">B1169/1000*C1169+B1169/500*D1169</f>
        <v>1035600.944</v>
      </c>
      <c r="H1169" s="59">
        <f t="shared" si="37"/>
        <v>0</v>
      </c>
      <c r="I1169" s="60"/>
    </row>
    <row r="1170" spans="1:9" x14ac:dyDescent="0.2">
      <c r="A1170" s="57">
        <v>152</v>
      </c>
      <c r="B1170" s="58">
        <f>Bil!C205</f>
        <v>194</v>
      </c>
      <c r="C1170" s="58">
        <f>Bil!D205</f>
        <v>124310</v>
      </c>
      <c r="D1170" s="58">
        <f>Bil!E205</f>
        <v>2620749</v>
      </c>
      <c r="E1170" s="58">
        <v>0</v>
      </c>
      <c r="F1170" s="58">
        <v>0</v>
      </c>
      <c r="G1170" s="59">
        <f t="shared" si="38"/>
        <v>1040966.7520000001</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258619</v>
      </c>
      <c r="D1199" s="58">
        <f>Bil!E234</f>
        <v>277941</v>
      </c>
      <c r="E1199" s="58">
        <v>0</v>
      </c>
      <c r="F1199" s="58">
        <v>0</v>
      </c>
      <c r="G1199" s="59">
        <f t="shared" si="38"/>
        <v>181633.723</v>
      </c>
      <c r="H1199" s="59">
        <f t="shared" si="37"/>
        <v>0</v>
      </c>
      <c r="I1199" s="60"/>
    </row>
    <row r="1200" spans="1:9" x14ac:dyDescent="0.2">
      <c r="A1200" s="57">
        <v>152</v>
      </c>
      <c r="B1200" s="58">
        <f>Bil!C235</f>
        <v>224</v>
      </c>
      <c r="C1200" s="58">
        <f>Bil!D235</f>
        <v>322791</v>
      </c>
      <c r="D1200" s="58">
        <f>Bil!E235</f>
        <v>479726</v>
      </c>
      <c r="E1200" s="58">
        <v>0</v>
      </c>
      <c r="F1200" s="58">
        <v>0</v>
      </c>
      <c r="G1200" s="59">
        <f t="shared" si="38"/>
        <v>287222.43200000003</v>
      </c>
      <c r="H1200" s="59">
        <f t="shared" si="37"/>
        <v>0</v>
      </c>
      <c r="I1200" s="60"/>
    </row>
    <row r="1201" spans="1:9" x14ac:dyDescent="0.2">
      <c r="A1201" s="57">
        <v>152</v>
      </c>
      <c r="B1201" s="58">
        <f>Bil!C236</f>
        <v>225</v>
      </c>
      <c r="C1201" s="58">
        <f>Bil!D236</f>
        <v>447101</v>
      </c>
      <c r="D1201" s="58">
        <f>Bil!E236</f>
        <v>3100475</v>
      </c>
      <c r="E1201" s="58">
        <v>0</v>
      </c>
      <c r="F1201" s="58">
        <v>0</v>
      </c>
      <c r="G1201" s="59">
        <f t="shared" si="38"/>
        <v>1495811.4750000001</v>
      </c>
      <c r="H1201" s="59">
        <f t="shared" si="37"/>
        <v>0</v>
      </c>
      <c r="I1201" s="60"/>
    </row>
    <row r="1202" spans="1:9" x14ac:dyDescent="0.2">
      <c r="A1202" s="57">
        <v>152</v>
      </c>
      <c r="B1202" s="58">
        <f>Bil!C237</f>
        <v>226</v>
      </c>
      <c r="C1202" s="58">
        <f>Bil!D237</f>
        <v>442726</v>
      </c>
      <c r="D1202" s="58">
        <f>Bil!E237</f>
        <v>3096100</v>
      </c>
      <c r="E1202" s="58">
        <v>0</v>
      </c>
      <c r="F1202" s="58">
        <v>0</v>
      </c>
      <c r="G1202" s="59">
        <f t="shared" si="38"/>
        <v>1499493.2760000001</v>
      </c>
      <c r="H1202" s="59">
        <f t="shared" si="37"/>
        <v>0</v>
      </c>
      <c r="I1202" s="60"/>
    </row>
    <row r="1203" spans="1:9" x14ac:dyDescent="0.2">
      <c r="A1203" s="57">
        <v>152</v>
      </c>
      <c r="B1203" s="58">
        <f>Bil!C238</f>
        <v>227</v>
      </c>
      <c r="C1203" s="58">
        <f>Bil!D238</f>
        <v>4375</v>
      </c>
      <c r="D1203" s="58">
        <f>Bil!E238</f>
        <v>4375</v>
      </c>
      <c r="E1203" s="58">
        <v>0</v>
      </c>
      <c r="F1203" s="58">
        <v>0</v>
      </c>
      <c r="G1203" s="59">
        <f t="shared" si="38"/>
        <v>2979.375</v>
      </c>
      <c r="H1203" s="59">
        <f t="shared" si="37"/>
        <v>0</v>
      </c>
      <c r="I1203" s="60"/>
    </row>
    <row r="1204" spans="1:9" x14ac:dyDescent="0.2">
      <c r="A1204" s="57">
        <v>152</v>
      </c>
      <c r="B1204" s="58">
        <f>Bil!C239</f>
        <v>228</v>
      </c>
      <c r="C1204" s="58">
        <f>Bil!D239</f>
        <v>124310</v>
      </c>
      <c r="D1204" s="58">
        <f>Bil!E239</f>
        <v>2620749</v>
      </c>
      <c r="E1204" s="58">
        <v>0</v>
      </c>
      <c r="F1204" s="58">
        <v>0</v>
      </c>
      <c r="G1204" s="59">
        <f t="shared" si="38"/>
        <v>1223404.2239999999</v>
      </c>
      <c r="H1204" s="59">
        <f t="shared" si="37"/>
        <v>0</v>
      </c>
      <c r="I1204" s="60"/>
    </row>
    <row r="1205" spans="1:9" x14ac:dyDescent="0.2">
      <c r="A1205" s="57">
        <v>152</v>
      </c>
      <c r="B1205" s="58">
        <f>Bil!C240</f>
        <v>229</v>
      </c>
      <c r="C1205" s="58">
        <f>Bil!D240</f>
        <v>124310</v>
      </c>
      <c r="D1205" s="58">
        <f>Bil!E240</f>
        <v>2620749</v>
      </c>
      <c r="E1205" s="58">
        <v>0</v>
      </c>
      <c r="F1205" s="58">
        <v>0</v>
      </c>
      <c r="G1205" s="59">
        <f t="shared" si="38"/>
        <v>1228770.0320000001</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169876</v>
      </c>
      <c r="D1208" s="58">
        <f>Bil!E243</f>
        <v>2725990</v>
      </c>
      <c r="E1208" s="58">
        <v>0</v>
      </c>
      <c r="F1208" s="58">
        <v>0</v>
      </c>
      <c r="G1208" s="59">
        <f t="shared" si="38"/>
        <v>1304270.5920000002</v>
      </c>
      <c r="H1208" s="59">
        <f t="shared" si="37"/>
        <v>0</v>
      </c>
      <c r="I1208" s="60"/>
    </row>
    <row r="1209" spans="1:9" x14ac:dyDescent="0.2">
      <c r="A1209" s="57">
        <v>152</v>
      </c>
      <c r="B1209" s="58">
        <f>Bil!C244</f>
        <v>233</v>
      </c>
      <c r="C1209" s="58">
        <f>Bil!D244</f>
        <v>45566</v>
      </c>
      <c r="D1209" s="58">
        <f>Bil!E244</f>
        <v>105241</v>
      </c>
      <c r="E1209" s="58">
        <v>0</v>
      </c>
      <c r="F1209" s="58">
        <v>0</v>
      </c>
      <c r="G1209" s="59">
        <f t="shared" si="38"/>
        <v>59659.184000000008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124310</v>
      </c>
      <c r="D1211" s="58">
        <f>Bil!E246</f>
        <v>2620749</v>
      </c>
      <c r="E1211" s="58">
        <v>0</v>
      </c>
      <c r="F1211" s="58">
        <v>0</v>
      </c>
      <c r="G1211" s="59">
        <f t="shared" si="38"/>
        <v>1260964.8800000001</v>
      </c>
      <c r="H1211" s="59">
        <f t="shared" si="37"/>
        <v>0</v>
      </c>
      <c r="I1211" s="60"/>
    </row>
    <row r="1212" spans="1:9" x14ac:dyDescent="0.2">
      <c r="A1212" s="57">
        <v>152</v>
      </c>
      <c r="B1212" s="58">
        <f>Bil!C247</f>
        <v>236</v>
      </c>
      <c r="C1212" s="58">
        <f>Bil!D247</f>
        <v>237647</v>
      </c>
      <c r="D1212" s="58">
        <f>Bil!E247</f>
        <v>2928375</v>
      </c>
      <c r="E1212" s="58">
        <v>0</v>
      </c>
      <c r="F1212" s="58">
        <v>0</v>
      </c>
      <c r="G1212" s="59">
        <f t="shared" si="38"/>
        <v>1438277.692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237647</v>
      </c>
      <c r="D1214" s="58">
        <f>Bil!E249</f>
        <v>2928375</v>
      </c>
      <c r="E1214" s="58">
        <v>0</v>
      </c>
      <c r="F1214" s="58">
        <v>0</v>
      </c>
      <c r="G1214" s="59">
        <f t="shared" si="38"/>
        <v>1450466.486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3599</v>
      </c>
      <c r="D1216" s="58">
        <f>Bil!E251</f>
        <v>600</v>
      </c>
      <c r="E1216" s="58">
        <v>0</v>
      </c>
      <c r="F1216" s="58">
        <v>0</v>
      </c>
      <c r="G1216" s="59">
        <f t="shared" si="38"/>
        <v>1151.76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3599</v>
      </c>
      <c r="D1225" s="58">
        <f>Bil!E261</f>
        <v>600</v>
      </c>
      <c r="E1225" s="58">
        <v>0</v>
      </c>
      <c r="F1225" s="58">
        <v>0</v>
      </c>
      <c r="G1225" s="59">
        <f t="shared" si="38"/>
        <v>1194.951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1200</v>
      </c>
      <c r="E1231" s="58">
        <v>0</v>
      </c>
      <c r="F1231" s="58">
        <v>0</v>
      </c>
      <c r="G1231" s="59">
        <f t="shared" si="38"/>
        <v>612</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70572</v>
      </c>
      <c r="D1251" s="58">
        <f>Bil!E287</f>
        <v>0</v>
      </c>
      <c r="E1251" s="58">
        <v>0</v>
      </c>
      <c r="F1251" s="58">
        <v>0</v>
      </c>
      <c r="G1251" s="59">
        <f t="shared" si="40"/>
        <v>19407.300000000003</v>
      </c>
      <c r="H1251" s="59">
        <f t="shared" si="39"/>
        <v>0</v>
      </c>
      <c r="I1251" s="60"/>
    </row>
    <row r="1252" spans="1:9" x14ac:dyDescent="0.2">
      <c r="A1252" s="57">
        <v>152</v>
      </c>
      <c r="B1252" s="58">
        <f>Bil!C288</f>
        <v>276</v>
      </c>
      <c r="C1252" s="58">
        <f>Bil!D288</f>
        <v>408894</v>
      </c>
      <c r="D1252" s="58">
        <f>Bil!E288</f>
        <v>601041</v>
      </c>
      <c r="E1252" s="58">
        <v>0</v>
      </c>
      <c r="F1252" s="58">
        <v>0</v>
      </c>
      <c r="G1252" s="59">
        <f t="shared" si="40"/>
        <v>444629.37600000005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4777</v>
      </c>
      <c r="E1254" s="58">
        <v>0</v>
      </c>
      <c r="F1254" s="58">
        <v>0</v>
      </c>
      <c r="G1254" s="59">
        <f t="shared" si="40"/>
        <v>2656.0120000000002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124310</v>
      </c>
      <c r="D1258" s="58">
        <f>Bil!E294</f>
        <v>2620749</v>
      </c>
      <c r="E1258" s="58">
        <v>0</v>
      </c>
      <c r="F1258" s="58">
        <v>0</v>
      </c>
      <c r="G1258" s="59">
        <f t="shared" si="40"/>
        <v>1513157.8559999997</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1200</v>
      </c>
      <c r="E1262" s="58">
        <v>0</v>
      </c>
      <c r="F1262" s="58">
        <v>0</v>
      </c>
      <c r="G1262" s="59">
        <f t="shared" si="40"/>
        <v>686.4</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5976336</v>
      </c>
      <c r="D1396" s="58">
        <f>RasF!E121</f>
        <v>9249661</v>
      </c>
      <c r="E1396" s="58">
        <v>0</v>
      </c>
      <c r="F1396" s="58">
        <v>0</v>
      </c>
      <c r="G1396" s="59">
        <f t="shared" si="44"/>
        <v>2692322.38</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5976336</v>
      </c>
      <c r="D1400" s="58">
        <f>RasF!E125</f>
        <v>9249661</v>
      </c>
      <c r="E1400" s="58">
        <v>0</v>
      </c>
      <c r="F1400" s="58">
        <v>0</v>
      </c>
      <c r="G1400" s="59">
        <f t="shared" si="44"/>
        <v>2790225.0120000001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5976336</v>
      </c>
      <c r="D1402" s="58">
        <f>RasF!E127</f>
        <v>9249661</v>
      </c>
      <c r="E1402" s="58">
        <v>0</v>
      </c>
      <c r="F1402" s="58">
        <v>0</v>
      </c>
      <c r="G1402" s="59">
        <f t="shared" si="44"/>
        <v>2839176.3279999997</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5976336</v>
      </c>
      <c r="D1423" s="67">
        <f>RasF!E148</f>
        <v>9249661</v>
      </c>
      <c r="E1423" s="67">
        <v>0</v>
      </c>
      <c r="F1423" s="67">
        <v>0</v>
      </c>
      <c r="G1423" s="68">
        <f t="shared" si="44"/>
        <v>3353165.1460000002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603775</v>
      </c>
      <c r="D1468" s="70"/>
      <c r="E1468" s="70">
        <v>0</v>
      </c>
      <c r="F1468" s="70">
        <v>0</v>
      </c>
      <c r="G1468" s="64">
        <f t="shared" ref="G1468:G1499" si="51">B1468/1000*C1468</f>
        <v>603.77499999999998</v>
      </c>
      <c r="H1468" s="64">
        <f t="shared" ref="H1468:H1499" si="52">ABS(C1468-ROUND(C1468,0))</f>
        <v>0</v>
      </c>
      <c r="I1468" s="65"/>
    </row>
    <row r="1469" spans="1:9" x14ac:dyDescent="0.2">
      <c r="A1469" s="73">
        <v>159</v>
      </c>
      <c r="B1469" s="61">
        <f>Obv!C13</f>
        <v>2</v>
      </c>
      <c r="C1469" s="61">
        <f>Obv!D13</f>
        <v>12549018</v>
      </c>
      <c r="D1469" s="61">
        <v>0</v>
      </c>
      <c r="E1469" s="61">
        <v>0</v>
      </c>
      <c r="F1469" s="61">
        <v>0</v>
      </c>
      <c r="G1469" s="59">
        <f t="shared" si="51"/>
        <v>25098.036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6539027</v>
      </c>
      <c r="D1471" s="61">
        <v>0</v>
      </c>
      <c r="E1471" s="61">
        <v>0</v>
      </c>
      <c r="F1471" s="61">
        <v>0</v>
      </c>
      <c r="G1471" s="59">
        <f t="shared" si="51"/>
        <v>26156.108</v>
      </c>
      <c r="H1471" s="59">
        <f t="shared" si="52"/>
        <v>0</v>
      </c>
      <c r="I1471" s="60"/>
    </row>
    <row r="1472" spans="1:9" x14ac:dyDescent="0.2">
      <c r="A1472" s="73">
        <v>159</v>
      </c>
      <c r="B1472" s="61">
        <f>Obv!C16</f>
        <v>5</v>
      </c>
      <c r="C1472" s="61">
        <f>Obv!D16</f>
        <v>5147207</v>
      </c>
      <c r="D1472" s="61">
        <v>0</v>
      </c>
      <c r="E1472" s="61">
        <v>0</v>
      </c>
      <c r="F1472" s="61">
        <v>0</v>
      </c>
      <c r="G1472" s="59">
        <f t="shared" si="51"/>
        <v>25736.035</v>
      </c>
      <c r="H1472" s="59">
        <f t="shared" si="52"/>
        <v>0</v>
      </c>
      <c r="I1472" s="60"/>
    </row>
    <row r="1473" spans="1:9" x14ac:dyDescent="0.2">
      <c r="A1473" s="73">
        <v>159</v>
      </c>
      <c r="B1473" s="61">
        <f>Obv!C17</f>
        <v>6</v>
      </c>
      <c r="C1473" s="61">
        <f>Obv!D17</f>
        <v>1341888</v>
      </c>
      <c r="D1473" s="61">
        <v>0</v>
      </c>
      <c r="E1473" s="61">
        <v>0</v>
      </c>
      <c r="F1473" s="61">
        <v>0</v>
      </c>
      <c r="G1473" s="59">
        <f t="shared" si="51"/>
        <v>8051.3280000000004</v>
      </c>
      <c r="H1473" s="59">
        <f t="shared" si="52"/>
        <v>0</v>
      </c>
      <c r="I1473" s="60"/>
    </row>
    <row r="1474" spans="1:9" x14ac:dyDescent="0.2">
      <c r="A1474" s="73">
        <v>159</v>
      </c>
      <c r="B1474" s="61">
        <f>Obv!C18</f>
        <v>7</v>
      </c>
      <c r="C1474" s="61">
        <f>Obv!D18</f>
        <v>24592</v>
      </c>
      <c r="D1474" s="61">
        <v>0</v>
      </c>
      <c r="E1474" s="61">
        <v>0</v>
      </c>
      <c r="F1474" s="61">
        <v>0</v>
      </c>
      <c r="G1474" s="59">
        <f t="shared" si="51"/>
        <v>172.14400000000001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3333</v>
      </c>
      <c r="D1477" s="61">
        <v>0</v>
      </c>
      <c r="E1477" s="61">
        <v>0</v>
      </c>
      <c r="F1477" s="61">
        <v>0</v>
      </c>
      <c r="G1477" s="59">
        <f t="shared" si="51"/>
        <v>33.33</v>
      </c>
      <c r="H1477" s="59">
        <f t="shared" si="52"/>
        <v>0</v>
      </c>
      <c r="I1477" s="60"/>
    </row>
    <row r="1478" spans="1:9" x14ac:dyDescent="0.2">
      <c r="A1478" s="73">
        <v>159</v>
      </c>
      <c r="B1478" s="61">
        <f>Obv!C22</f>
        <v>11</v>
      </c>
      <c r="C1478" s="61">
        <f>Obv!D22</f>
        <v>22007</v>
      </c>
      <c r="D1478" s="61">
        <v>0</v>
      </c>
      <c r="E1478" s="61">
        <v>0</v>
      </c>
      <c r="F1478" s="61">
        <v>0</v>
      </c>
      <c r="G1478" s="59">
        <f t="shared" si="51"/>
        <v>242.077</v>
      </c>
      <c r="H1478" s="59">
        <f t="shared" si="52"/>
        <v>0</v>
      </c>
      <c r="I1478" s="60"/>
    </row>
    <row r="1479" spans="1:9" x14ac:dyDescent="0.2">
      <c r="A1479" s="73">
        <v>159</v>
      </c>
      <c r="B1479" s="61">
        <f>Obv!C23</f>
        <v>12</v>
      </c>
      <c r="C1479" s="61">
        <f>Obv!D23</f>
        <v>2736295</v>
      </c>
      <c r="D1479" s="61">
        <v>0</v>
      </c>
      <c r="E1479" s="61">
        <v>0</v>
      </c>
      <c r="F1479" s="61">
        <v>0</v>
      </c>
      <c r="G1479" s="59">
        <f t="shared" si="51"/>
        <v>32835.54</v>
      </c>
      <c r="H1479" s="59">
        <f t="shared" si="52"/>
        <v>0</v>
      </c>
      <c r="I1479" s="60"/>
    </row>
    <row r="1480" spans="1:9" x14ac:dyDescent="0.2">
      <c r="A1480" s="73">
        <v>159</v>
      </c>
      <c r="B1480" s="61">
        <f>Obv!C24</f>
        <v>13</v>
      </c>
      <c r="C1480" s="61">
        <f>Obv!D24</f>
        <v>3273696</v>
      </c>
      <c r="D1480" s="61">
        <v>0</v>
      </c>
      <c r="E1480" s="61">
        <v>0</v>
      </c>
      <c r="F1480" s="61">
        <v>0</v>
      </c>
      <c r="G1480" s="59">
        <f t="shared" si="51"/>
        <v>42558.047999999995</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3273696</v>
      </c>
      <c r="D1484" s="61">
        <v>0</v>
      </c>
      <c r="E1484" s="61">
        <v>0</v>
      </c>
      <c r="F1484" s="61">
        <v>0</v>
      </c>
      <c r="G1484" s="59">
        <f t="shared" si="51"/>
        <v>55652.832000000002</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9926226</v>
      </c>
      <c r="D1486" s="61">
        <v>0</v>
      </c>
      <c r="E1486" s="61">
        <v>0</v>
      </c>
      <c r="F1486" s="61">
        <v>0</v>
      </c>
      <c r="G1486" s="59">
        <f t="shared" si="51"/>
        <v>188598.29399999999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6417451</v>
      </c>
      <c r="D1488" s="61">
        <v>0</v>
      </c>
      <c r="E1488" s="61">
        <v>0</v>
      </c>
      <c r="F1488" s="61">
        <v>0</v>
      </c>
      <c r="G1488" s="59">
        <f t="shared" si="51"/>
        <v>134766.47100000002</v>
      </c>
      <c r="H1488" s="59">
        <f t="shared" si="52"/>
        <v>0</v>
      </c>
      <c r="I1488" s="60"/>
    </row>
    <row r="1489" spans="1:9" x14ac:dyDescent="0.2">
      <c r="A1489" s="73">
        <v>159</v>
      </c>
      <c r="B1489" s="61">
        <f>Obv!C33</f>
        <v>22</v>
      </c>
      <c r="C1489" s="61">
        <f>Obv!D33</f>
        <v>5129147</v>
      </c>
      <c r="D1489" s="61">
        <v>0</v>
      </c>
      <c r="E1489" s="61">
        <v>0</v>
      </c>
      <c r="F1489" s="61">
        <v>0</v>
      </c>
      <c r="G1489" s="59">
        <f t="shared" si="51"/>
        <v>112841.234</v>
      </c>
      <c r="H1489" s="59">
        <f t="shared" si="52"/>
        <v>0</v>
      </c>
      <c r="I1489" s="60"/>
    </row>
    <row r="1490" spans="1:9" x14ac:dyDescent="0.2">
      <c r="A1490" s="73">
        <v>159</v>
      </c>
      <c r="B1490" s="61">
        <f>Obv!C34</f>
        <v>23</v>
      </c>
      <c r="C1490" s="61">
        <f>Obv!D34</f>
        <v>1238682</v>
      </c>
      <c r="D1490" s="61">
        <v>0</v>
      </c>
      <c r="E1490" s="61">
        <v>0</v>
      </c>
      <c r="F1490" s="61">
        <v>0</v>
      </c>
      <c r="G1490" s="59">
        <f t="shared" si="51"/>
        <v>28489.685999999998</v>
      </c>
      <c r="H1490" s="59">
        <f t="shared" si="52"/>
        <v>0</v>
      </c>
      <c r="I1490" s="60"/>
    </row>
    <row r="1491" spans="1:9" x14ac:dyDescent="0.2">
      <c r="A1491" s="73">
        <v>159</v>
      </c>
      <c r="B1491" s="61">
        <f>Obv!C35</f>
        <v>24</v>
      </c>
      <c r="C1491" s="61">
        <f>Obv!D35</f>
        <v>21682</v>
      </c>
      <c r="D1491" s="61">
        <v>0</v>
      </c>
      <c r="E1491" s="61">
        <v>0</v>
      </c>
      <c r="F1491" s="61">
        <v>0</v>
      </c>
      <c r="G1491" s="59">
        <f t="shared" si="51"/>
        <v>520.36800000000005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3333</v>
      </c>
      <c r="D1494" s="61">
        <v>0</v>
      </c>
      <c r="E1494" s="61">
        <v>0</v>
      </c>
      <c r="F1494" s="61">
        <v>0</v>
      </c>
      <c r="G1494" s="59">
        <f t="shared" si="51"/>
        <v>89.991</v>
      </c>
      <c r="H1494" s="59">
        <f t="shared" si="52"/>
        <v>0</v>
      </c>
      <c r="I1494" s="60"/>
    </row>
    <row r="1495" spans="1:9" x14ac:dyDescent="0.2">
      <c r="A1495" s="73">
        <v>159</v>
      </c>
      <c r="B1495" s="61">
        <f>Obv!C39</f>
        <v>28</v>
      </c>
      <c r="C1495" s="61">
        <f>Obv!D39</f>
        <v>24607</v>
      </c>
      <c r="D1495" s="61">
        <v>0</v>
      </c>
      <c r="E1495" s="61">
        <v>0</v>
      </c>
      <c r="F1495" s="61">
        <v>0</v>
      </c>
      <c r="G1495" s="59">
        <f t="shared" si="51"/>
        <v>688.99599999999998</v>
      </c>
      <c r="H1495" s="59">
        <f t="shared" si="52"/>
        <v>0</v>
      </c>
      <c r="I1495" s="60"/>
    </row>
    <row r="1496" spans="1:9" x14ac:dyDescent="0.2">
      <c r="A1496" s="73">
        <v>159</v>
      </c>
      <c r="B1496" s="61">
        <f>Obv!C40</f>
        <v>29</v>
      </c>
      <c r="C1496" s="61">
        <f>Obv!D40</f>
        <v>2731518</v>
      </c>
      <c r="D1496" s="61">
        <v>0</v>
      </c>
      <c r="E1496" s="61">
        <v>0</v>
      </c>
      <c r="F1496" s="61">
        <v>0</v>
      </c>
      <c r="G1496" s="59">
        <f t="shared" si="51"/>
        <v>79214.021999999997</v>
      </c>
      <c r="H1496" s="59">
        <f t="shared" si="52"/>
        <v>0</v>
      </c>
      <c r="I1496" s="60"/>
    </row>
    <row r="1497" spans="1:9" x14ac:dyDescent="0.2">
      <c r="A1497" s="73">
        <v>159</v>
      </c>
      <c r="B1497" s="61">
        <f>Obv!C41</f>
        <v>30</v>
      </c>
      <c r="C1497" s="61">
        <f>Obv!D41</f>
        <v>777257</v>
      </c>
      <c r="D1497" s="61">
        <v>0</v>
      </c>
      <c r="E1497" s="61">
        <v>0</v>
      </c>
      <c r="F1497" s="61">
        <v>0</v>
      </c>
      <c r="G1497" s="59">
        <f t="shared" si="51"/>
        <v>23317.71</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777257</v>
      </c>
      <c r="D1501" s="61">
        <v>0</v>
      </c>
      <c r="E1501" s="61">
        <v>0</v>
      </c>
      <c r="F1501" s="61">
        <v>0</v>
      </c>
      <c r="G1501" s="59">
        <f t="shared" si="53"/>
        <v>26426.738000000001</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3226567</v>
      </c>
      <c r="D1503" s="61">
        <v>0</v>
      </c>
      <c r="E1503" s="61">
        <v>0</v>
      </c>
      <c r="F1503" s="61">
        <v>0</v>
      </c>
      <c r="G1503" s="59">
        <f t="shared" si="53"/>
        <v>116156.412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3226567</v>
      </c>
      <c r="D1557" s="61">
        <v>0</v>
      </c>
      <c r="E1557" s="61">
        <v>0</v>
      </c>
      <c r="F1557" s="61">
        <v>0</v>
      </c>
      <c r="G1557" s="59">
        <f t="shared" si="55"/>
        <v>290391.02999999997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601041</v>
      </c>
      <c r="D1559" s="61">
        <v>0</v>
      </c>
      <c r="E1559" s="61">
        <v>0</v>
      </c>
      <c r="F1559" s="61">
        <v>0</v>
      </c>
      <c r="G1559" s="59">
        <f t="shared" si="55"/>
        <v>55295.771999999997</v>
      </c>
      <c r="H1559" s="59">
        <f t="shared" si="56"/>
        <v>0</v>
      </c>
      <c r="I1559" s="60"/>
    </row>
    <row r="1560" spans="1:9" x14ac:dyDescent="0.2">
      <c r="A1560" s="73">
        <v>159</v>
      </c>
      <c r="B1560" s="61">
        <f>Obv!C104</f>
        <v>93</v>
      </c>
      <c r="C1560" s="61">
        <f>Obv!D104</f>
        <v>4777</v>
      </c>
      <c r="D1560" s="61">
        <v>0</v>
      </c>
      <c r="E1560" s="61">
        <v>0</v>
      </c>
      <c r="F1560" s="61">
        <v>0</v>
      </c>
      <c r="G1560" s="59">
        <f t="shared" si="55"/>
        <v>444.26100000000002</v>
      </c>
      <c r="H1560" s="59">
        <f t="shared" si="56"/>
        <v>0</v>
      </c>
      <c r="I1560" s="60"/>
    </row>
    <row r="1561" spans="1:9" x14ac:dyDescent="0.2">
      <c r="A1561" s="74">
        <v>159</v>
      </c>
      <c r="B1561" s="71">
        <f>Obv!C105</f>
        <v>94</v>
      </c>
      <c r="C1561" s="71">
        <f>Obv!D105</f>
        <v>2620749</v>
      </c>
      <c r="D1561" s="71">
        <v>0</v>
      </c>
      <c r="E1561" s="71">
        <v>0</v>
      </c>
      <c r="F1561" s="71">
        <v>0</v>
      </c>
      <c r="G1561" s="68">
        <f t="shared" si="55"/>
        <v>246350.40599999999</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7" activePane="bottomLeft" state="frozen"/>
      <selection pane="bottomLeft" activeCell="B1" sqref="B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0" activePane="bottomLeft" state="frozen"/>
      <selection pane="bottomLeft" activeCell="F61" sqref="F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5</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47885</v>
      </c>
      <c r="C6" s="12"/>
      <c r="D6" s="360" t="s">
        <v>3128</v>
      </c>
      <c r="E6" s="361"/>
      <c r="F6" s="15" t="s">
        <v>237</v>
      </c>
      <c r="G6" s="12"/>
      <c r="H6" s="12"/>
      <c r="I6" s="12"/>
      <c r="J6" s="368">
        <f>SUM(Skriveni!G2:G1561)</f>
        <v>163864757.08600003</v>
      </c>
      <c r="K6" s="368"/>
    </row>
    <row r="7" spans="1:11" ht="3" customHeight="1" x14ac:dyDescent="0.2">
      <c r="A7" s="12"/>
      <c r="B7" s="12"/>
      <c r="C7" s="12"/>
      <c r="D7" s="12"/>
      <c r="E7" s="12"/>
      <c r="F7" s="12"/>
      <c r="G7" s="12"/>
      <c r="H7" s="12"/>
      <c r="I7" s="12"/>
      <c r="J7" s="12"/>
      <c r="K7" s="12"/>
    </row>
    <row r="8" spans="1:11" ht="15" customHeight="1" x14ac:dyDescent="0.2">
      <c r="A8" s="22" t="s">
        <v>3125</v>
      </c>
      <c r="B8" s="27">
        <v>2990962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42230</v>
      </c>
      <c r="C12" s="357" t="s">
        <v>3729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50911651579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244</v>
      </c>
      <c r="C22" s="351" t="str">
        <f>IF(B22&gt;0, "Županija: " &amp; LOOKUP(H2,A83:A103,B83:B103) &amp; ", grad/općina: " &amp; LOOKUP(B22,A107:A663,B107:B663),"Šifra grada/općine nije upisana")</f>
        <v>Županija: VARAŽDINSKA, grad/općina: LUDBREG</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6119660</v>
      </c>
      <c r="K39" s="114">
        <f>PRRAS!E12</f>
        <v>6618608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5597741</v>
      </c>
      <c r="K40" s="117">
        <f>PRRAS!E159</f>
        <v>6513367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67772</v>
      </c>
      <c r="K42" s="120">
        <f>PRRAS!E649</f>
        <v>202386</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447101</v>
      </c>
      <c r="K43" s="114">
        <f>Bil!E13</f>
        <v>3100476</v>
      </c>
    </row>
    <row r="44" spans="1:11" ht="12.95" customHeight="1" x14ac:dyDescent="0.2">
      <c r="A44" s="371"/>
      <c r="B44" s="376" t="str">
        <f>Bil!B74</f>
        <v>Financijska imovina (AOP 064+073+081+112+128+140+157+158)</v>
      </c>
      <c r="C44" s="401"/>
      <c r="D44" s="401"/>
      <c r="E44" s="401"/>
      <c r="F44" s="401"/>
      <c r="G44" s="401"/>
      <c r="H44" s="401"/>
      <c r="I44" s="115">
        <f>Bil!C74</f>
        <v>63</v>
      </c>
      <c r="J44" s="116">
        <f>Bil!D74</f>
        <v>415293</v>
      </c>
      <c r="K44" s="117">
        <f>Bil!E74</f>
        <v>404031</v>
      </c>
    </row>
    <row r="45" spans="1:11" ht="12.95" customHeight="1" x14ac:dyDescent="0.2">
      <c r="A45" s="371"/>
      <c r="B45" s="376" t="str">
        <f>Bil!B174</f>
        <v xml:space="preserve">Obveze (AOP 164+175+176+192+220) </v>
      </c>
      <c r="C45" s="401"/>
      <c r="D45" s="401"/>
      <c r="E45" s="401"/>
      <c r="F45" s="401"/>
      <c r="G45" s="401"/>
      <c r="H45" s="401"/>
      <c r="I45" s="115">
        <f>Bil!C174</f>
        <v>163</v>
      </c>
      <c r="J45" s="116">
        <f>Bil!D174</f>
        <v>603775</v>
      </c>
      <c r="K45" s="117">
        <f>Bil!E174</f>
        <v>3226567</v>
      </c>
    </row>
    <row r="46" spans="1:11" ht="12.95" customHeight="1" x14ac:dyDescent="0.2">
      <c r="A46" s="372"/>
      <c r="B46" s="390" t="str">
        <f>Bil!B234</f>
        <v>Vlastiti izvori (224 + 232 - 236 + 240 do 242)</v>
      </c>
      <c r="C46" s="391"/>
      <c r="D46" s="391"/>
      <c r="E46" s="391"/>
      <c r="F46" s="391"/>
      <c r="G46" s="391"/>
      <c r="H46" s="391"/>
      <c r="I46" s="118">
        <f>Bil!C234</f>
        <v>223</v>
      </c>
      <c r="J46" s="119">
        <f>Bil!D234</f>
        <v>258619</v>
      </c>
      <c r="K46" s="120">
        <f>Bil!E234</f>
        <v>277941</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5976336</v>
      </c>
      <c r="K50" s="117">
        <f>RasF!E121</f>
        <v>9249661</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5976336</v>
      </c>
      <c r="K51" s="120">
        <f>RasF!E148</f>
        <v>9249661</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603775</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3226567</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3226567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68" activePane="bottomLeft" state="frozen"/>
      <selection pane="bottomLeft" activeCell="E293" sqref="E29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47885</v>
      </c>
      <c r="C4" s="414"/>
      <c r="D4" s="414"/>
      <c r="E4" s="415">
        <f>SUM(Skriveni!G2:G976)</f>
        <v>130353668.23</v>
      </c>
      <c r="F4" s="416"/>
    </row>
    <row r="5" spans="1:7" s="23" customFormat="1" ht="15" customHeight="1" x14ac:dyDescent="0.2">
      <c r="B5" s="413" t="str">
        <f>"Naziv: "&amp;IF(RefStr!B10&lt;&gt;"",RefStr!B10,"_______________________________________")</f>
        <v>Naziv: SREDNJA ŠKOLA LUDBREG</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6119660</v>
      </c>
      <c r="E12" s="147">
        <f>E13+E50+E56+E85+E116+E134+E141+E147</f>
        <v>6618608</v>
      </c>
      <c r="F12" s="148">
        <f>IF(D12&lt;&gt;0,IF(E12/D12&gt;=100,"&gt;&gt;100",E12/D12*100),"-")</f>
        <v>108.15319805348662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4817836</v>
      </c>
      <c r="E56" s="147">
        <f>E57+E60+E65+E68+E71+E74+E77+E80</f>
        <v>5167434</v>
      </c>
      <c r="F56" s="150">
        <f t="shared" si="0"/>
        <v>107.25632835986944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24525</v>
      </c>
      <c r="E65" s="147">
        <f>SUM(E66:E67)</f>
        <v>10000</v>
      </c>
      <c r="F65" s="150">
        <f t="shared" si="0"/>
        <v>40.774719673802238</v>
      </c>
    </row>
    <row r="66" spans="1:6" s="8" customFormat="1" x14ac:dyDescent="0.2">
      <c r="A66" s="145">
        <v>6331</v>
      </c>
      <c r="B66" s="146" t="s">
        <v>3697</v>
      </c>
      <c r="C66" s="345">
        <v>55</v>
      </c>
      <c r="D66" s="149">
        <v>24525</v>
      </c>
      <c r="E66" s="149">
        <v>10000</v>
      </c>
      <c r="F66" s="148">
        <f t="shared" si="0"/>
        <v>40.774719673802238</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4764649</v>
      </c>
      <c r="E74" s="147">
        <f>SUM(E75:E76)</f>
        <v>5136256</v>
      </c>
      <c r="F74" s="150">
        <f t="shared" si="0"/>
        <v>107.79925236885235</v>
      </c>
    </row>
    <row r="75" spans="1:6" s="8" customFormat="1" x14ac:dyDescent="0.2">
      <c r="A75" s="145" t="s">
        <v>1142</v>
      </c>
      <c r="B75" s="146" t="s">
        <v>3980</v>
      </c>
      <c r="C75" s="345">
        <v>64</v>
      </c>
      <c r="D75" s="149">
        <v>4649528</v>
      </c>
      <c r="E75" s="149">
        <v>5136256</v>
      </c>
      <c r="F75" s="148">
        <f t="shared" si="0"/>
        <v>110.46833140912369</v>
      </c>
    </row>
    <row r="76" spans="1:6" s="8" customFormat="1" x14ac:dyDescent="0.2">
      <c r="A76" s="145" t="s">
        <v>3981</v>
      </c>
      <c r="B76" s="146" t="s">
        <v>3982</v>
      </c>
      <c r="C76" s="345">
        <v>65</v>
      </c>
      <c r="D76" s="149">
        <v>115121</v>
      </c>
      <c r="E76" s="149"/>
      <c r="F76" s="148">
        <f t="shared" si="0"/>
        <v>0</v>
      </c>
    </row>
    <row r="77" spans="1:6" s="8" customFormat="1" x14ac:dyDescent="0.2">
      <c r="A77" s="145" t="s">
        <v>3983</v>
      </c>
      <c r="B77" s="146" t="s">
        <v>919</v>
      </c>
      <c r="C77" s="345">
        <v>66</v>
      </c>
      <c r="D77" s="147">
        <f>SUM(D78:D79)</f>
        <v>28662</v>
      </c>
      <c r="E77" s="147">
        <f>SUM(E78:E79)</f>
        <v>8344</v>
      </c>
      <c r="F77" s="150">
        <f t="shared" si="0"/>
        <v>29.111715860721514</v>
      </c>
    </row>
    <row r="78" spans="1:6" s="8" customFormat="1" x14ac:dyDescent="0.2">
      <c r="A78" s="145" t="s">
        <v>3984</v>
      </c>
      <c r="B78" s="146" t="s">
        <v>920</v>
      </c>
      <c r="C78" s="345">
        <v>67</v>
      </c>
      <c r="D78" s="149">
        <v>28662</v>
      </c>
      <c r="E78" s="149">
        <v>8344</v>
      </c>
      <c r="F78" s="148">
        <f t="shared" ref="F78:F141" si="1">IF(D78&lt;&gt;0,IF(E78/D78&gt;=100,"&gt;&gt;100",E78/D78*100),"-")</f>
        <v>29.111715860721514</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12834</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12834</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13</v>
      </c>
      <c r="E85" s="147">
        <f>E86+E94+E101+E109</f>
        <v>2</v>
      </c>
      <c r="F85" s="150">
        <f t="shared" si="1"/>
        <v>15.384615384615385</v>
      </c>
    </row>
    <row r="86" spans="1:6" s="8" customFormat="1" x14ac:dyDescent="0.2">
      <c r="A86" s="145">
        <v>641</v>
      </c>
      <c r="B86" s="146" t="s">
        <v>929</v>
      </c>
      <c r="C86" s="345">
        <v>75</v>
      </c>
      <c r="D86" s="147">
        <f>SUM(D87:D93)</f>
        <v>13</v>
      </c>
      <c r="E86" s="147">
        <f>SUM(E87:E93)</f>
        <v>2</v>
      </c>
      <c r="F86" s="150">
        <f t="shared" si="1"/>
        <v>15.384615384615385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v>2</v>
      </c>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v>13</v>
      </c>
      <c r="E93" s="149"/>
      <c r="F93" s="148">
        <f t="shared" si="1"/>
        <v>0</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23694</v>
      </c>
      <c r="E116" s="147">
        <f>E117+E122+E130</f>
        <v>18627</v>
      </c>
      <c r="F116" s="150">
        <f t="shared" si="1"/>
        <v>78.614839199797416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23694</v>
      </c>
      <c r="E122" s="147">
        <f>SUM(E123:E129)</f>
        <v>18627</v>
      </c>
      <c r="F122" s="150">
        <f t="shared" si="1"/>
        <v>78.614839199797416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200</v>
      </c>
      <c r="E127" s="149">
        <v>150</v>
      </c>
      <c r="F127" s="148">
        <f t="shared" si="1"/>
        <v>75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v>23494</v>
      </c>
      <c r="E129" s="149">
        <v>18477</v>
      </c>
      <c r="F129" s="148">
        <f t="shared" si="1"/>
        <v>78.645611645526515</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66944</v>
      </c>
      <c r="E134" s="147">
        <f>E135+E138</f>
        <v>107925</v>
      </c>
      <c r="F134" s="150">
        <f t="shared" si="1"/>
        <v>161.2168379541109</v>
      </c>
    </row>
    <row r="135" spans="1:6" s="8" customFormat="1" x14ac:dyDescent="0.2">
      <c r="A135" s="145">
        <v>661</v>
      </c>
      <c r="B135" s="146" t="s">
        <v>425</v>
      </c>
      <c r="C135" s="345">
        <v>124</v>
      </c>
      <c r="D135" s="147">
        <f>SUM(D136:D137)</f>
        <v>43819</v>
      </c>
      <c r="E135" s="147">
        <f>SUM(E136:E137)</f>
        <v>62925</v>
      </c>
      <c r="F135" s="150">
        <f t="shared" si="1"/>
        <v>143.60209041739884</v>
      </c>
    </row>
    <row r="136" spans="1:6" s="8" customFormat="1" x14ac:dyDescent="0.2">
      <c r="A136" s="145">
        <v>6614</v>
      </c>
      <c r="B136" s="146" t="s">
        <v>3893</v>
      </c>
      <c r="C136" s="345">
        <v>125</v>
      </c>
      <c r="D136" s="149">
        <v>29345</v>
      </c>
      <c r="E136" s="149">
        <v>33128</v>
      </c>
      <c r="F136" s="148">
        <f t="shared" si="1"/>
        <v>112.8914636224229</v>
      </c>
    </row>
    <row r="137" spans="1:6" s="8" customFormat="1" x14ac:dyDescent="0.2">
      <c r="A137" s="145">
        <v>6615</v>
      </c>
      <c r="B137" s="146" t="s">
        <v>3894</v>
      </c>
      <c r="C137" s="345">
        <v>126</v>
      </c>
      <c r="D137" s="149">
        <v>14474</v>
      </c>
      <c r="E137" s="149">
        <v>29797</v>
      </c>
      <c r="F137" s="148">
        <f t="shared" si="1"/>
        <v>205.86569020312285</v>
      </c>
    </row>
    <row r="138" spans="1:6" s="8" customFormat="1" x14ac:dyDescent="0.2">
      <c r="A138" s="145">
        <v>663</v>
      </c>
      <c r="B138" s="151" t="s">
        <v>426</v>
      </c>
      <c r="C138" s="345">
        <v>127</v>
      </c>
      <c r="D138" s="147">
        <f>SUM(D139:D140)</f>
        <v>23125</v>
      </c>
      <c r="E138" s="147">
        <f>SUM(E139:E140)</f>
        <v>45000</v>
      </c>
      <c r="F138" s="150">
        <f t="shared" si="1"/>
        <v>194.59459459459461</v>
      </c>
    </row>
    <row r="139" spans="1:6" s="8" customFormat="1" x14ac:dyDescent="0.2">
      <c r="A139" s="145">
        <v>6631</v>
      </c>
      <c r="B139" s="146" t="s">
        <v>1502</v>
      </c>
      <c r="C139" s="345">
        <v>128</v>
      </c>
      <c r="D139" s="149">
        <v>18750</v>
      </c>
      <c r="E139" s="149">
        <v>45000</v>
      </c>
      <c r="F139" s="148">
        <f t="shared" si="1"/>
        <v>240</v>
      </c>
    </row>
    <row r="140" spans="1:6" s="8" customFormat="1" x14ac:dyDescent="0.2">
      <c r="A140" s="145">
        <v>6632</v>
      </c>
      <c r="B140" s="151" t="s">
        <v>1503</v>
      </c>
      <c r="C140" s="345">
        <v>129</v>
      </c>
      <c r="D140" s="149">
        <v>4375</v>
      </c>
      <c r="E140" s="149"/>
      <c r="F140" s="148">
        <f t="shared" si="1"/>
        <v>0</v>
      </c>
    </row>
    <row r="141" spans="1:6" s="8" customFormat="1" x14ac:dyDescent="0.2">
      <c r="A141" s="145">
        <v>67</v>
      </c>
      <c r="B141" s="151" t="s">
        <v>427</v>
      </c>
      <c r="C141" s="345">
        <v>130</v>
      </c>
      <c r="D141" s="147">
        <f>D142+D146</f>
        <v>1211173</v>
      </c>
      <c r="E141" s="147">
        <f>E142+E146</f>
        <v>1324620</v>
      </c>
      <c r="F141" s="150">
        <f t="shared" si="1"/>
        <v>109.36670483902795</v>
      </c>
    </row>
    <row r="142" spans="1:6" s="8" customFormat="1" ht="24" x14ac:dyDescent="0.2">
      <c r="A142" s="145">
        <v>671</v>
      </c>
      <c r="B142" s="154" t="s">
        <v>1672</v>
      </c>
      <c r="C142" s="345">
        <v>131</v>
      </c>
      <c r="D142" s="147">
        <f>SUM(D143:D145)</f>
        <v>1211173</v>
      </c>
      <c r="E142" s="147">
        <f>SUM(E143:E145)</f>
        <v>1324620</v>
      </c>
      <c r="F142" s="150">
        <f t="shared" ref="F142:F205" si="2">IF(D142&lt;&gt;0,IF(E142/D142&gt;=100,"&gt;&gt;100",E142/D142*100),"-")</f>
        <v>109.36670483902795</v>
      </c>
    </row>
    <row r="143" spans="1:6" s="8" customFormat="1" x14ac:dyDescent="0.2">
      <c r="A143" s="145">
        <v>6711</v>
      </c>
      <c r="B143" s="146" t="s">
        <v>3582</v>
      </c>
      <c r="C143" s="345">
        <v>132</v>
      </c>
      <c r="D143" s="149">
        <v>849940</v>
      </c>
      <c r="E143" s="149">
        <v>1195700</v>
      </c>
      <c r="F143" s="148">
        <f t="shared" si="2"/>
        <v>140.6805186248441</v>
      </c>
    </row>
    <row r="144" spans="1:6" s="8" customFormat="1" x14ac:dyDescent="0.2">
      <c r="A144" s="145">
        <v>6712</v>
      </c>
      <c r="B144" s="151" t="s">
        <v>2276</v>
      </c>
      <c r="C144" s="345">
        <v>133</v>
      </c>
      <c r="D144" s="149">
        <v>361233</v>
      </c>
      <c r="E144" s="149">
        <v>128920</v>
      </c>
      <c r="F144" s="148">
        <f t="shared" si="2"/>
        <v>35.688876708384889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5597741</v>
      </c>
      <c r="E159" s="147">
        <f>E160+E171+E204+E223+E232+E257+E268</f>
        <v>6513367</v>
      </c>
      <c r="F159" s="150">
        <f t="shared" si="2"/>
        <v>116.35706260793417</v>
      </c>
    </row>
    <row r="160" spans="1:6" s="8" customFormat="1" x14ac:dyDescent="0.2">
      <c r="A160" s="145">
        <v>31</v>
      </c>
      <c r="B160" s="146" t="s">
        <v>431</v>
      </c>
      <c r="C160" s="345">
        <v>149</v>
      </c>
      <c r="D160" s="147">
        <f>D161+D166+D167</f>
        <v>4644316</v>
      </c>
      <c r="E160" s="147">
        <f>E161+E166+E167</f>
        <v>5150197</v>
      </c>
      <c r="F160" s="150">
        <f t="shared" si="2"/>
        <v>110.89247587804103</v>
      </c>
    </row>
    <row r="161" spans="1:6" s="8" customFormat="1" x14ac:dyDescent="0.2">
      <c r="A161" s="145">
        <v>311</v>
      </c>
      <c r="B161" s="146" t="s">
        <v>432</v>
      </c>
      <c r="C161" s="345">
        <v>150</v>
      </c>
      <c r="D161" s="147">
        <f>SUM(D162:D165)</f>
        <v>3835578</v>
      </c>
      <c r="E161" s="147">
        <f>SUM(E162:E165)</f>
        <v>4218006</v>
      </c>
      <c r="F161" s="150">
        <f t="shared" si="2"/>
        <v>109.97054420481085</v>
      </c>
    </row>
    <row r="162" spans="1:6" s="8" customFormat="1" x14ac:dyDescent="0.2">
      <c r="A162" s="145">
        <v>3111</v>
      </c>
      <c r="B162" s="146" t="s">
        <v>385</v>
      </c>
      <c r="C162" s="345">
        <v>151</v>
      </c>
      <c r="D162" s="149">
        <v>3658654</v>
      </c>
      <c r="E162" s="149">
        <v>4075644</v>
      </c>
      <c r="F162" s="148">
        <f t="shared" si="2"/>
        <v>111.39736088736458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91824</v>
      </c>
      <c r="E164" s="149">
        <v>85266</v>
      </c>
      <c r="F164" s="148">
        <f t="shared" si="2"/>
        <v>92.858076319916364</v>
      </c>
    </row>
    <row r="165" spans="1:6" s="8" customFormat="1" x14ac:dyDescent="0.2">
      <c r="A165" s="145">
        <v>3114</v>
      </c>
      <c r="B165" s="146" t="s">
        <v>388</v>
      </c>
      <c r="C165" s="345">
        <v>154</v>
      </c>
      <c r="D165" s="149">
        <v>85100</v>
      </c>
      <c r="E165" s="149">
        <v>57096</v>
      </c>
      <c r="F165" s="148">
        <f t="shared" si="2"/>
        <v>67.092831962397184</v>
      </c>
    </row>
    <row r="166" spans="1:6" s="8" customFormat="1" x14ac:dyDescent="0.2">
      <c r="A166" s="145">
        <v>312</v>
      </c>
      <c r="B166" s="146" t="s">
        <v>1597</v>
      </c>
      <c r="C166" s="345">
        <v>155</v>
      </c>
      <c r="D166" s="149">
        <v>147648</v>
      </c>
      <c r="E166" s="149">
        <v>204291</v>
      </c>
      <c r="F166" s="148">
        <f t="shared" si="2"/>
        <v>138.36354031209365</v>
      </c>
    </row>
    <row r="167" spans="1:6" s="8" customFormat="1" x14ac:dyDescent="0.2">
      <c r="A167" s="145">
        <v>313</v>
      </c>
      <c r="B167" s="146" t="s">
        <v>2853</v>
      </c>
      <c r="C167" s="345">
        <v>156</v>
      </c>
      <c r="D167" s="147">
        <f>SUM(D168:D170)</f>
        <v>661090</v>
      </c>
      <c r="E167" s="147">
        <f>SUM(E168:E170)</f>
        <v>727900</v>
      </c>
      <c r="F167" s="150">
        <f t="shared" si="2"/>
        <v>110.10603699950083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595750</v>
      </c>
      <c r="E169" s="149">
        <v>661888</v>
      </c>
      <c r="F169" s="148">
        <f t="shared" si="2"/>
        <v>111.10163659253043</v>
      </c>
    </row>
    <row r="170" spans="1:6" s="8" customFormat="1" x14ac:dyDescent="0.2">
      <c r="A170" s="145">
        <v>3133</v>
      </c>
      <c r="B170" s="146" t="s">
        <v>264</v>
      </c>
      <c r="C170" s="345">
        <v>159</v>
      </c>
      <c r="D170" s="149">
        <v>65340</v>
      </c>
      <c r="E170" s="149">
        <v>66012</v>
      </c>
      <c r="F170" s="148">
        <f t="shared" si="2"/>
        <v>101.02846648301194</v>
      </c>
    </row>
    <row r="171" spans="1:6" s="8" customFormat="1" x14ac:dyDescent="0.2">
      <c r="A171" s="145">
        <v>32</v>
      </c>
      <c r="B171" s="146" t="s">
        <v>433</v>
      </c>
      <c r="C171" s="345">
        <v>160</v>
      </c>
      <c r="D171" s="147">
        <f>D172+D177+D185+D195+D196</f>
        <v>936509</v>
      </c>
      <c r="E171" s="147">
        <f>E172+E177+E185+E195+E196</f>
        <v>1330246</v>
      </c>
      <c r="F171" s="150">
        <f t="shared" si="2"/>
        <v>142.04305564602154</v>
      </c>
    </row>
    <row r="172" spans="1:6" s="8" customFormat="1" x14ac:dyDescent="0.2">
      <c r="A172" s="145">
        <v>321</v>
      </c>
      <c r="B172" s="146" t="s">
        <v>3359</v>
      </c>
      <c r="C172" s="345">
        <v>161</v>
      </c>
      <c r="D172" s="147">
        <f>SUM(D173:D176)</f>
        <v>218841</v>
      </c>
      <c r="E172" s="147">
        <f>SUM(E173:E176)</f>
        <v>335560</v>
      </c>
      <c r="F172" s="150">
        <f t="shared" si="2"/>
        <v>153.33506975383955</v>
      </c>
    </row>
    <row r="173" spans="1:6" s="8" customFormat="1" x14ac:dyDescent="0.2">
      <c r="A173" s="145">
        <v>3211</v>
      </c>
      <c r="B173" s="146" t="s">
        <v>3243</v>
      </c>
      <c r="C173" s="345">
        <v>162</v>
      </c>
      <c r="D173" s="149">
        <v>46527</v>
      </c>
      <c r="E173" s="149">
        <v>50771</v>
      </c>
      <c r="F173" s="148">
        <f t="shared" si="2"/>
        <v>109.12158531605304</v>
      </c>
    </row>
    <row r="174" spans="1:6" s="8" customFormat="1" x14ac:dyDescent="0.2">
      <c r="A174" s="145">
        <v>3212</v>
      </c>
      <c r="B174" s="146" t="s">
        <v>108</v>
      </c>
      <c r="C174" s="345">
        <v>163</v>
      </c>
      <c r="D174" s="149">
        <v>133588</v>
      </c>
      <c r="E174" s="149">
        <v>253998</v>
      </c>
      <c r="F174" s="148">
        <f t="shared" si="2"/>
        <v>190.13534149773932</v>
      </c>
    </row>
    <row r="175" spans="1:6" s="8" customFormat="1" x14ac:dyDescent="0.2">
      <c r="A175" s="145">
        <v>3213</v>
      </c>
      <c r="B175" s="146" t="s">
        <v>2999</v>
      </c>
      <c r="C175" s="345">
        <v>164</v>
      </c>
      <c r="D175" s="149">
        <v>5966</v>
      </c>
      <c r="E175" s="149">
        <v>9909</v>
      </c>
      <c r="F175" s="148">
        <f t="shared" si="2"/>
        <v>166.09118337244385</v>
      </c>
    </row>
    <row r="176" spans="1:6" s="8" customFormat="1" x14ac:dyDescent="0.2">
      <c r="A176" s="145">
        <v>3214</v>
      </c>
      <c r="B176" s="146" t="s">
        <v>2998</v>
      </c>
      <c r="C176" s="345">
        <v>165</v>
      </c>
      <c r="D176" s="149">
        <v>32760</v>
      </c>
      <c r="E176" s="149">
        <v>20882</v>
      </c>
      <c r="F176" s="148">
        <f t="shared" si="2"/>
        <v>63.74236874236874</v>
      </c>
    </row>
    <row r="177" spans="1:6" s="8" customFormat="1" x14ac:dyDescent="0.2">
      <c r="A177" s="145">
        <v>322</v>
      </c>
      <c r="B177" s="146" t="s">
        <v>3360</v>
      </c>
      <c r="C177" s="345">
        <v>166</v>
      </c>
      <c r="D177" s="147">
        <f>SUM(D178:D184)</f>
        <v>272012</v>
      </c>
      <c r="E177" s="147">
        <f>SUM(E178:E184)</f>
        <v>287218</v>
      </c>
      <c r="F177" s="150">
        <f t="shared" si="2"/>
        <v>105.59019455024044</v>
      </c>
    </row>
    <row r="178" spans="1:6" s="8" customFormat="1" x14ac:dyDescent="0.2">
      <c r="A178" s="145">
        <v>3221</v>
      </c>
      <c r="B178" s="146" t="s">
        <v>3000</v>
      </c>
      <c r="C178" s="345">
        <v>167</v>
      </c>
      <c r="D178" s="149">
        <v>109255</v>
      </c>
      <c r="E178" s="149">
        <v>77012</v>
      </c>
      <c r="F178" s="148">
        <f t="shared" si="2"/>
        <v>70.488307171296498</v>
      </c>
    </row>
    <row r="179" spans="1:6" s="8" customFormat="1" x14ac:dyDescent="0.2">
      <c r="A179" s="145">
        <v>3222</v>
      </c>
      <c r="B179" s="146" t="s">
        <v>3001</v>
      </c>
      <c r="C179" s="345">
        <v>168</v>
      </c>
      <c r="D179" s="149"/>
      <c r="E179" s="149">
        <v>13636</v>
      </c>
      <c r="F179" s="148" t="str">
        <f t="shared" si="2"/>
        <v>-</v>
      </c>
    </row>
    <row r="180" spans="1:6" s="8" customFormat="1" x14ac:dyDescent="0.2">
      <c r="A180" s="145">
        <v>3223</v>
      </c>
      <c r="B180" s="146" t="s">
        <v>3002</v>
      </c>
      <c r="C180" s="345">
        <v>169</v>
      </c>
      <c r="D180" s="149">
        <v>68096</v>
      </c>
      <c r="E180" s="149">
        <v>75793</v>
      </c>
      <c r="F180" s="148">
        <f t="shared" si="2"/>
        <v>111.30316024436091</v>
      </c>
    </row>
    <row r="181" spans="1:6" s="8" customFormat="1" x14ac:dyDescent="0.2">
      <c r="A181" s="145">
        <v>3224</v>
      </c>
      <c r="B181" s="146" t="s">
        <v>2236</v>
      </c>
      <c r="C181" s="345">
        <v>170</v>
      </c>
      <c r="D181" s="149">
        <v>79923</v>
      </c>
      <c r="E181" s="149">
        <v>92866</v>
      </c>
      <c r="F181" s="148">
        <f t="shared" si="2"/>
        <v>116.19433704941007</v>
      </c>
    </row>
    <row r="182" spans="1:6" s="8" customFormat="1" x14ac:dyDescent="0.2">
      <c r="A182" s="145">
        <v>3225</v>
      </c>
      <c r="B182" s="146" t="s">
        <v>504</v>
      </c>
      <c r="C182" s="345">
        <v>171</v>
      </c>
      <c r="D182" s="149">
        <v>13042</v>
      </c>
      <c r="E182" s="149">
        <v>22337</v>
      </c>
      <c r="F182" s="148">
        <f t="shared" si="2"/>
        <v>171.26974390430917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1696</v>
      </c>
      <c r="E184" s="149">
        <v>5574</v>
      </c>
      <c r="F184" s="148">
        <f t="shared" si="2"/>
        <v>328.65566037735852</v>
      </c>
    </row>
    <row r="185" spans="1:6" s="8" customFormat="1" x14ac:dyDescent="0.2">
      <c r="A185" s="145">
        <v>323</v>
      </c>
      <c r="B185" s="146" t="s">
        <v>2312</v>
      </c>
      <c r="C185" s="345">
        <v>174</v>
      </c>
      <c r="D185" s="147">
        <f>SUM(D186:D194)</f>
        <v>343733</v>
      </c>
      <c r="E185" s="147">
        <f>SUM(E186:E194)</f>
        <v>650382</v>
      </c>
      <c r="F185" s="150">
        <f t="shared" si="2"/>
        <v>189.21139372710795</v>
      </c>
    </row>
    <row r="186" spans="1:6" s="8" customFormat="1" x14ac:dyDescent="0.2">
      <c r="A186" s="145">
        <v>3231</v>
      </c>
      <c r="B186" s="146" t="s">
        <v>855</v>
      </c>
      <c r="C186" s="345">
        <v>175</v>
      </c>
      <c r="D186" s="149">
        <v>16872</v>
      </c>
      <c r="E186" s="149">
        <v>20864</v>
      </c>
      <c r="F186" s="148">
        <f t="shared" si="2"/>
        <v>123.66050260787102</v>
      </c>
    </row>
    <row r="187" spans="1:6" s="8" customFormat="1" x14ac:dyDescent="0.2">
      <c r="A187" s="145">
        <v>3232</v>
      </c>
      <c r="B187" s="146" t="s">
        <v>3870</v>
      </c>
      <c r="C187" s="345">
        <v>176</v>
      </c>
      <c r="D187" s="149">
        <v>118724</v>
      </c>
      <c r="E187" s="149">
        <v>373391</v>
      </c>
      <c r="F187" s="148">
        <f t="shared" si="2"/>
        <v>314.50338600451471</v>
      </c>
    </row>
    <row r="188" spans="1:6" s="8" customFormat="1" x14ac:dyDescent="0.2">
      <c r="A188" s="145">
        <v>3233</v>
      </c>
      <c r="B188" s="146" t="s">
        <v>3871</v>
      </c>
      <c r="C188" s="345">
        <v>177</v>
      </c>
      <c r="D188" s="149">
        <v>41257</v>
      </c>
      <c r="E188" s="149">
        <v>54933</v>
      </c>
      <c r="F188" s="148">
        <f t="shared" si="2"/>
        <v>133.14831422546476</v>
      </c>
    </row>
    <row r="189" spans="1:6" s="8" customFormat="1" x14ac:dyDescent="0.2">
      <c r="A189" s="145">
        <v>3234</v>
      </c>
      <c r="B189" s="146" t="s">
        <v>3872</v>
      </c>
      <c r="C189" s="345">
        <v>178</v>
      </c>
      <c r="D189" s="149">
        <v>18990</v>
      </c>
      <c r="E189" s="149">
        <v>25713</v>
      </c>
      <c r="F189" s="148">
        <f t="shared" si="2"/>
        <v>135.40284360189574</v>
      </c>
    </row>
    <row r="190" spans="1:6" s="8" customFormat="1" x14ac:dyDescent="0.2">
      <c r="A190" s="145">
        <v>3235</v>
      </c>
      <c r="B190" s="146" t="s">
        <v>3873</v>
      </c>
      <c r="C190" s="345">
        <v>179</v>
      </c>
      <c r="D190" s="149">
        <v>122655</v>
      </c>
      <c r="E190" s="149">
        <v>129961</v>
      </c>
      <c r="F190" s="148">
        <f t="shared" si="2"/>
        <v>105.9565447800742</v>
      </c>
    </row>
    <row r="191" spans="1:6" s="8" customFormat="1" x14ac:dyDescent="0.2">
      <c r="A191" s="145">
        <v>3236</v>
      </c>
      <c r="B191" s="146" t="s">
        <v>3874</v>
      </c>
      <c r="C191" s="345">
        <v>180</v>
      </c>
      <c r="D191" s="149">
        <v>7781</v>
      </c>
      <c r="E191" s="149">
        <v>17290</v>
      </c>
      <c r="F191" s="148">
        <f t="shared" si="2"/>
        <v>222.20794242385296</v>
      </c>
    </row>
    <row r="192" spans="1:6" s="8" customFormat="1" x14ac:dyDescent="0.2">
      <c r="A192" s="145">
        <v>3237</v>
      </c>
      <c r="B192" s="146" t="s">
        <v>3875</v>
      </c>
      <c r="C192" s="345">
        <v>181</v>
      </c>
      <c r="D192" s="149"/>
      <c r="E192" s="149">
        <v>24106</v>
      </c>
      <c r="F192" s="148" t="str">
        <f t="shared" si="2"/>
        <v>-</v>
      </c>
    </row>
    <row r="193" spans="1:6" s="8" customFormat="1" x14ac:dyDescent="0.2">
      <c r="A193" s="145">
        <v>3238</v>
      </c>
      <c r="B193" s="146" t="s">
        <v>702</v>
      </c>
      <c r="C193" s="345">
        <v>182</v>
      </c>
      <c r="D193" s="149">
        <v>15816</v>
      </c>
      <c r="E193" s="149">
        <v>3524</v>
      </c>
      <c r="F193" s="148">
        <f t="shared" si="2"/>
        <v>22.281234193222055</v>
      </c>
    </row>
    <row r="194" spans="1:6" s="8" customFormat="1" x14ac:dyDescent="0.2">
      <c r="A194" s="145">
        <v>3239</v>
      </c>
      <c r="B194" s="146" t="s">
        <v>703</v>
      </c>
      <c r="C194" s="345">
        <v>183</v>
      </c>
      <c r="D194" s="149">
        <v>1638</v>
      </c>
      <c r="E194" s="149">
        <v>600</v>
      </c>
      <c r="F194" s="148">
        <f t="shared" si="2"/>
        <v>36.630036630036628</v>
      </c>
    </row>
    <row r="195" spans="1:6" s="8" customFormat="1" x14ac:dyDescent="0.2">
      <c r="A195" s="145">
        <v>324</v>
      </c>
      <c r="B195" s="146" t="s">
        <v>3584</v>
      </c>
      <c r="C195" s="345">
        <v>184</v>
      </c>
      <c r="D195" s="149">
        <v>7643</v>
      </c>
      <c r="E195" s="149"/>
      <c r="F195" s="148">
        <f t="shared" si="2"/>
        <v>0</v>
      </c>
    </row>
    <row r="196" spans="1:6" s="8" customFormat="1" x14ac:dyDescent="0.2">
      <c r="A196" s="145">
        <v>329</v>
      </c>
      <c r="B196" s="146" t="s">
        <v>434</v>
      </c>
      <c r="C196" s="345">
        <v>185</v>
      </c>
      <c r="D196" s="147">
        <f>SUM(D197:D203)</f>
        <v>94280</v>
      </c>
      <c r="E196" s="147">
        <f>SUM(E197:E203)</f>
        <v>57086</v>
      </c>
      <c r="F196" s="150">
        <f t="shared" si="2"/>
        <v>60.549427238014431</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2745</v>
      </c>
      <c r="E198" s="149">
        <v>3629</v>
      </c>
      <c r="F198" s="148">
        <f t="shared" si="2"/>
        <v>132.20400728597451</v>
      </c>
    </row>
    <row r="199" spans="1:6" s="8" customFormat="1" x14ac:dyDescent="0.2">
      <c r="A199" s="145">
        <v>3293</v>
      </c>
      <c r="B199" s="146" t="s">
        <v>1967</v>
      </c>
      <c r="C199" s="345">
        <v>188</v>
      </c>
      <c r="D199" s="149">
        <v>12539</v>
      </c>
      <c r="E199" s="149">
        <v>21963</v>
      </c>
      <c r="F199" s="148">
        <f t="shared" si="2"/>
        <v>175.15750857325145</v>
      </c>
    </row>
    <row r="200" spans="1:6" s="8" customFormat="1" x14ac:dyDescent="0.2">
      <c r="A200" s="145">
        <v>3294</v>
      </c>
      <c r="B200" s="146" t="s">
        <v>2313</v>
      </c>
      <c r="C200" s="345">
        <v>189</v>
      </c>
      <c r="D200" s="149">
        <v>250</v>
      </c>
      <c r="E200" s="149">
        <v>350</v>
      </c>
      <c r="F200" s="148">
        <f t="shared" si="2"/>
        <v>140</v>
      </c>
    </row>
    <row r="201" spans="1:6" s="8" customFormat="1" x14ac:dyDescent="0.2">
      <c r="A201" s="145">
        <v>3295</v>
      </c>
      <c r="B201" s="146" t="s">
        <v>3585</v>
      </c>
      <c r="C201" s="345">
        <v>190</v>
      </c>
      <c r="D201" s="149">
        <v>26593</v>
      </c>
      <c r="E201" s="149">
        <v>27666</v>
      </c>
      <c r="F201" s="148">
        <f t="shared" si="2"/>
        <v>104.0348964013086</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52153</v>
      </c>
      <c r="E203" s="149">
        <v>3478</v>
      </c>
      <c r="F203" s="148">
        <f t="shared" si="2"/>
        <v>6.6688397599371081</v>
      </c>
    </row>
    <row r="204" spans="1:6" s="8" customFormat="1" x14ac:dyDescent="0.2">
      <c r="A204" s="145">
        <v>34</v>
      </c>
      <c r="B204" s="151" t="s">
        <v>435</v>
      </c>
      <c r="C204" s="345">
        <v>193</v>
      </c>
      <c r="D204" s="147">
        <f>D205+D210+D218</f>
        <v>16916</v>
      </c>
      <c r="E204" s="147">
        <f>E205+E210+E218</f>
        <v>24591</v>
      </c>
      <c r="F204" s="150">
        <f t="shared" si="2"/>
        <v>145.37124615748405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16916</v>
      </c>
      <c r="E218" s="147">
        <f>SUM(E219:E222)</f>
        <v>24591</v>
      </c>
      <c r="F218" s="150">
        <f t="shared" si="3"/>
        <v>145.37124615748405</v>
      </c>
    </row>
    <row r="219" spans="1:6" s="8" customFormat="1" x14ac:dyDescent="0.2">
      <c r="A219" s="145">
        <v>3431</v>
      </c>
      <c r="B219" s="151" t="s">
        <v>3587</v>
      </c>
      <c r="C219" s="345">
        <v>208</v>
      </c>
      <c r="D219" s="149">
        <v>5682</v>
      </c>
      <c r="E219" s="149">
        <v>8671</v>
      </c>
      <c r="F219" s="148">
        <f t="shared" si="3"/>
        <v>152.60471664906723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6734</v>
      </c>
      <c r="E221" s="149">
        <v>6633</v>
      </c>
      <c r="F221" s="148">
        <f t="shared" si="3"/>
        <v>98.500148500148498</v>
      </c>
    </row>
    <row r="222" spans="1:6" s="8" customFormat="1" x14ac:dyDescent="0.2">
      <c r="A222" s="145">
        <v>3434</v>
      </c>
      <c r="B222" s="146" t="s">
        <v>1861</v>
      </c>
      <c r="C222" s="345">
        <v>211</v>
      </c>
      <c r="D222" s="149">
        <v>4500</v>
      </c>
      <c r="E222" s="149">
        <v>9287</v>
      </c>
      <c r="F222" s="148">
        <f t="shared" si="3"/>
        <v>206.37777777777777</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8333</v>
      </c>
      <c r="F268" s="150" t="str">
        <f t="shared" si="3"/>
        <v>-</v>
      </c>
    </row>
    <row r="269" spans="1:6" s="8" customFormat="1" x14ac:dyDescent="0.2">
      <c r="A269" s="145">
        <v>381</v>
      </c>
      <c r="B269" s="146" t="s">
        <v>1549</v>
      </c>
      <c r="C269" s="345">
        <v>258</v>
      </c>
      <c r="D269" s="147">
        <f>SUM(D270:D272)</f>
        <v>0</v>
      </c>
      <c r="E269" s="147">
        <f>SUM(E270:E272)</f>
        <v>5000</v>
      </c>
      <c r="F269" s="150" t="str">
        <f t="shared" si="3"/>
        <v>-</v>
      </c>
    </row>
    <row r="270" spans="1:6" s="8" customFormat="1" x14ac:dyDescent="0.2">
      <c r="A270" s="145">
        <v>3811</v>
      </c>
      <c r="B270" s="146" t="s">
        <v>4127</v>
      </c>
      <c r="C270" s="345">
        <v>259</v>
      </c>
      <c r="D270" s="149"/>
      <c r="E270" s="149">
        <v>5000</v>
      </c>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3333</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v>3333</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5597741</v>
      </c>
      <c r="E292" s="147">
        <f>E159-E290+E291</f>
        <v>6513367</v>
      </c>
      <c r="F292" s="150">
        <f t="shared" si="4"/>
        <v>116.35706260793417</v>
      </c>
    </row>
    <row r="293" spans="1:6" s="8" customFormat="1" x14ac:dyDescent="0.2">
      <c r="A293" s="145" t="s">
        <v>1215</v>
      </c>
      <c r="B293" s="146" t="s">
        <v>3441</v>
      </c>
      <c r="C293" s="345">
        <v>282</v>
      </c>
      <c r="D293" s="147">
        <f>IF(D12&gt;=D292,D12-D292,0)</f>
        <v>521919</v>
      </c>
      <c r="E293" s="147">
        <f>IF(E12&gt;=E292,E12-E292,0)</f>
        <v>105241</v>
      </c>
      <c r="F293" s="150">
        <f t="shared" si="4"/>
        <v>20.164240044911182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28623</v>
      </c>
      <c r="E295" s="149"/>
      <c r="F295" s="148">
        <f t="shared" si="4"/>
        <v>0</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v>600</v>
      </c>
      <c r="F297" s="148" t="str">
        <f t="shared" si="4"/>
        <v>-</v>
      </c>
    </row>
    <row r="298" spans="1:6" s="8" customFormat="1" x14ac:dyDescent="0.2">
      <c r="A298" s="145">
        <v>9661</v>
      </c>
      <c r="B298" s="146" t="s">
        <v>2651</v>
      </c>
      <c r="C298" s="345">
        <v>287</v>
      </c>
      <c r="D298" s="149">
        <v>3599</v>
      </c>
      <c r="E298" s="149">
        <v>600</v>
      </c>
      <c r="F298" s="148">
        <f t="shared" si="4"/>
        <v>16.67129758266185</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378595</v>
      </c>
      <c r="E353" s="147">
        <f>E354+E366+E399+E403+E405</f>
        <v>2736294</v>
      </c>
      <c r="F353" s="150">
        <f t="shared" si="5"/>
        <v>722.74964011674751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378595</v>
      </c>
      <c r="E366" s="147">
        <f>E367+E372+E381+E386+E391+E394</f>
        <v>2736294</v>
      </c>
      <c r="F366" s="150">
        <f t="shared" si="6"/>
        <v>722.74964011674751</v>
      </c>
    </row>
    <row r="367" spans="1:6" s="8" customFormat="1" x14ac:dyDescent="0.2">
      <c r="A367" s="145">
        <v>421</v>
      </c>
      <c r="B367" s="146" t="s">
        <v>1980</v>
      </c>
      <c r="C367" s="345">
        <v>355</v>
      </c>
      <c r="D367" s="147">
        <f>SUM(D368:D371)</f>
        <v>0</v>
      </c>
      <c r="E367" s="147">
        <f>SUM(E368:E371)</f>
        <v>2425000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v>2425000</v>
      </c>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378595</v>
      </c>
      <c r="E372" s="147">
        <f>SUM(E373:E380)</f>
        <v>311294</v>
      </c>
      <c r="F372" s="150">
        <f t="shared" si="6"/>
        <v>82.223484198153699</v>
      </c>
    </row>
    <row r="373" spans="1:6" s="8" customFormat="1" x14ac:dyDescent="0.2">
      <c r="A373" s="145">
        <v>4221</v>
      </c>
      <c r="B373" s="146" t="s">
        <v>3941</v>
      </c>
      <c r="C373" s="345">
        <v>361</v>
      </c>
      <c r="D373" s="149">
        <v>132948</v>
      </c>
      <c r="E373" s="149">
        <v>10427</v>
      </c>
      <c r="F373" s="148">
        <f t="shared" si="6"/>
        <v>7.8429160273189522</v>
      </c>
    </row>
    <row r="374" spans="1:6" s="8" customFormat="1" x14ac:dyDescent="0.2">
      <c r="A374" s="145">
        <v>4222</v>
      </c>
      <c r="B374" s="146" t="s">
        <v>3965</v>
      </c>
      <c r="C374" s="345">
        <v>362</v>
      </c>
      <c r="D374" s="149">
        <v>4185</v>
      </c>
      <c r="E374" s="149">
        <v>5649</v>
      </c>
      <c r="F374" s="148">
        <f t="shared" si="6"/>
        <v>134.9820788530466</v>
      </c>
    </row>
    <row r="375" spans="1:6" s="8" customFormat="1" x14ac:dyDescent="0.2">
      <c r="A375" s="145">
        <v>4223</v>
      </c>
      <c r="B375" s="146" t="s">
        <v>3943</v>
      </c>
      <c r="C375" s="345">
        <v>363</v>
      </c>
      <c r="D375" s="149">
        <v>2100</v>
      </c>
      <c r="E375" s="149"/>
      <c r="F375" s="148">
        <f t="shared" si="6"/>
        <v>0</v>
      </c>
    </row>
    <row r="376" spans="1:6" s="8" customFormat="1" x14ac:dyDescent="0.2">
      <c r="A376" s="145">
        <v>4224</v>
      </c>
      <c r="B376" s="146" t="s">
        <v>3944</v>
      </c>
      <c r="C376" s="345">
        <v>364</v>
      </c>
      <c r="D376" s="149"/>
      <c r="E376" s="149">
        <v>114872</v>
      </c>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239362</v>
      </c>
      <c r="E379" s="149">
        <v>180346</v>
      </c>
      <c r="F379" s="148">
        <f t="shared" si="6"/>
        <v>75.344457349119736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378595</v>
      </c>
      <c r="E411" s="147">
        <f>IF(E353&gt;=E301, E353-E301, 0)</f>
        <v>2736294</v>
      </c>
      <c r="F411" s="150">
        <f t="shared" si="6"/>
        <v>722.74964011674751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364029</v>
      </c>
      <c r="E413" s="149">
        <v>192081</v>
      </c>
      <c r="F413" s="148">
        <f t="shared" si="6"/>
        <v>52.765301665526643</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6119660</v>
      </c>
      <c r="E415" s="147">
        <f>E12+E301</f>
        <v>6618608</v>
      </c>
      <c r="F415" s="150">
        <f t="shared" si="6"/>
        <v>108.15319805348662</v>
      </c>
    </row>
    <row r="416" spans="1:6" s="8" customFormat="1" x14ac:dyDescent="0.2">
      <c r="A416" s="145" t="s">
        <v>1215</v>
      </c>
      <c r="B416" s="146" t="s">
        <v>1993</v>
      </c>
      <c r="C416" s="345">
        <v>404</v>
      </c>
      <c r="D416" s="147">
        <f>D292+D353</f>
        <v>5976336</v>
      </c>
      <c r="E416" s="147">
        <f>E292+E353</f>
        <v>9249661</v>
      </c>
      <c r="F416" s="150">
        <f t="shared" si="6"/>
        <v>154.77143520712355</v>
      </c>
    </row>
    <row r="417" spans="1:6" s="8" customFormat="1" x14ac:dyDescent="0.2">
      <c r="A417" s="145" t="s">
        <v>1215</v>
      </c>
      <c r="B417" s="146" t="s">
        <v>1994</v>
      </c>
      <c r="C417" s="345">
        <v>405</v>
      </c>
      <c r="D417" s="147">
        <f>IF(D415&gt;=D416,D415-D416,0)</f>
        <v>143324</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2631053</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335406</v>
      </c>
      <c r="E420" s="147">
        <f>IF(E296-E295+E413-E412&gt;=0,E296-E295+E413-E412,0)</f>
        <v>192081</v>
      </c>
      <c r="F420" s="150">
        <f t="shared" si="6"/>
        <v>57.268206293268456</v>
      </c>
    </row>
    <row r="421" spans="1:6" s="8" customFormat="1" x14ac:dyDescent="0.2">
      <c r="A421" s="156" t="s">
        <v>1593</v>
      </c>
      <c r="B421" s="157" t="s">
        <v>1998</v>
      </c>
      <c r="C421" s="347">
        <v>409</v>
      </c>
      <c r="D421" s="161">
        <f>D297+D414</f>
        <v>0</v>
      </c>
      <c r="E421" s="161">
        <f>E297+E414</f>
        <v>600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2425000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2425000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2425000</v>
      </c>
      <c r="F493" s="150" t="str">
        <f t="shared" si="8"/>
        <v>-</v>
      </c>
    </row>
    <row r="494" spans="1:6" s="8" customFormat="1" x14ac:dyDescent="0.2">
      <c r="A494" s="145">
        <v>8422</v>
      </c>
      <c r="B494" s="146" t="s">
        <v>2723</v>
      </c>
      <c r="C494" s="345">
        <v>481</v>
      </c>
      <c r="D494" s="149"/>
      <c r="E494" s="149">
        <v>2425000</v>
      </c>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2425000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124310</v>
      </c>
      <c r="E640" s="149">
        <v>195748</v>
      </c>
      <c r="F640" s="148">
        <f t="shared" si="10"/>
        <v>157.46762126940712</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6119660</v>
      </c>
      <c r="E642" s="147">
        <f>E415+E423</f>
        <v>9043608</v>
      </c>
      <c r="F642" s="148">
        <f t="shared" si="10"/>
        <v>147.77958252582658</v>
      </c>
    </row>
    <row r="643" spans="1:6" s="8" customFormat="1" x14ac:dyDescent="0.2">
      <c r="A643" s="145" t="s">
        <v>1215</v>
      </c>
      <c r="B643" s="146" t="s">
        <v>1246</v>
      </c>
      <c r="C643" s="345">
        <v>630</v>
      </c>
      <c r="D643" s="147">
        <f>D416+D531</f>
        <v>5976336</v>
      </c>
      <c r="E643" s="147">
        <f>E416+E531</f>
        <v>9249661</v>
      </c>
      <c r="F643" s="148">
        <f t="shared" si="10"/>
        <v>154.77143520712355</v>
      </c>
    </row>
    <row r="644" spans="1:6" s="8" customFormat="1" x14ac:dyDescent="0.2">
      <c r="A644" s="145" t="s">
        <v>1215</v>
      </c>
      <c r="B644" s="146" t="s">
        <v>1247</v>
      </c>
      <c r="C644" s="345">
        <v>631</v>
      </c>
      <c r="D644" s="147">
        <f>IF(D642&gt;=D643,D642-D643,0)</f>
        <v>143324</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206053</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3667</v>
      </c>
      <c r="F646" s="148" t="str">
        <f t="shared" si="10"/>
        <v>-</v>
      </c>
    </row>
    <row r="647" spans="1:6" s="8" customFormat="1" x14ac:dyDescent="0.2">
      <c r="A647" s="160" t="s">
        <v>2742</v>
      </c>
      <c r="B647" s="146" t="s">
        <v>1250</v>
      </c>
      <c r="C647" s="345">
        <v>634</v>
      </c>
      <c r="D647" s="147">
        <f>IF(D420-D419+D641-D640&gt;=0,D420-D419+D641-D640,0)</f>
        <v>211096</v>
      </c>
      <c r="E647" s="147">
        <f>IF(E420-E419+E641-E640&gt;=0,E420-E419+E641-E640,0)</f>
        <v>0</v>
      </c>
      <c r="F647" s="148">
        <f t="shared" si="10"/>
        <v>0</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67772</v>
      </c>
      <c r="E649" s="147">
        <f>IF(E645+E647-E644-E646&gt;=0,E645+E647-E644-E646,0)</f>
        <v>202386</v>
      </c>
      <c r="F649" s="148">
        <f t="shared" si="10"/>
        <v>298.62775187393026</v>
      </c>
    </row>
    <row r="650" spans="1:6" s="8" customFormat="1" ht="24" x14ac:dyDescent="0.2">
      <c r="A650" s="156" t="s">
        <v>3810</v>
      </c>
      <c r="B650" s="157" t="s">
        <v>177</v>
      </c>
      <c r="C650" s="347">
        <v>637</v>
      </c>
      <c r="D650" s="158"/>
      <c r="E650" s="158">
        <v>402727</v>
      </c>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205</v>
      </c>
      <c r="E652" s="149"/>
      <c r="F652" s="148">
        <f t="shared" ref="F652:F677" si="11">IF(D652&lt;&gt;0,IF(E652/D652&gt;=100,"&gt;&gt;100",E652/D652*100),"-")</f>
        <v>0</v>
      </c>
    </row>
    <row r="653" spans="1:6" s="8" customFormat="1" x14ac:dyDescent="0.2">
      <c r="A653" s="145" t="s">
        <v>1208</v>
      </c>
      <c r="B653" s="146" t="s">
        <v>2750</v>
      </c>
      <c r="C653" s="345">
        <v>639</v>
      </c>
      <c r="D653" s="149">
        <v>2287683</v>
      </c>
      <c r="E653" s="149">
        <v>6439602</v>
      </c>
      <c r="F653" s="148">
        <f t="shared" si="11"/>
        <v>281.49013652678281</v>
      </c>
    </row>
    <row r="654" spans="1:6" s="8" customFormat="1" x14ac:dyDescent="0.2">
      <c r="A654" s="145" t="s">
        <v>1209</v>
      </c>
      <c r="B654" s="146" t="s">
        <v>3586</v>
      </c>
      <c r="C654" s="345">
        <v>640</v>
      </c>
      <c r="D654" s="149">
        <v>2287888</v>
      </c>
      <c r="E654" s="149">
        <v>6439602</v>
      </c>
      <c r="F654" s="148">
        <f t="shared" si="11"/>
        <v>281.46491436643754</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55</v>
      </c>
      <c r="E657" s="149">
        <v>56</v>
      </c>
      <c r="F657" s="148">
        <f t="shared" si="11"/>
        <v>101.81818181818181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55</v>
      </c>
      <c r="E659" s="149">
        <v>56</v>
      </c>
      <c r="F659" s="148">
        <f t="shared" si="11"/>
        <v>101.81818181818181</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v>10000</v>
      </c>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v>15000</v>
      </c>
      <c r="E666" s="149"/>
      <c r="F666" s="148">
        <f t="shared" si="11"/>
        <v>0</v>
      </c>
    </row>
    <row r="667" spans="1:6" s="8" customFormat="1" x14ac:dyDescent="0.2">
      <c r="A667" s="145">
        <v>63314</v>
      </c>
      <c r="B667" s="146" t="s">
        <v>28</v>
      </c>
      <c r="C667" s="345">
        <v>653</v>
      </c>
      <c r="D667" s="149">
        <v>9525</v>
      </c>
      <c r="E667" s="149"/>
      <c r="F667" s="148">
        <f t="shared" si="11"/>
        <v>0</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4649528</v>
      </c>
      <c r="E678" s="149">
        <v>5136256</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v>115121</v>
      </c>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28662</v>
      </c>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v>8344</v>
      </c>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2811</v>
      </c>
      <c r="E702" s="149"/>
      <c r="F702" s="148">
        <f>IF(D702&lt;&gt;0,IF(E702/D702&gt;=100,"&gt;&gt;100",E702/D702*100),"-")</f>
        <v>0</v>
      </c>
    </row>
    <row r="703" spans="1:6" s="8" customFormat="1" x14ac:dyDescent="0.2">
      <c r="A703" s="145">
        <v>32121</v>
      </c>
      <c r="B703" s="146" t="s">
        <v>3797</v>
      </c>
      <c r="C703" s="345">
        <v>689</v>
      </c>
      <c r="D703" s="149">
        <v>133588</v>
      </c>
      <c r="E703" s="149">
        <v>253998</v>
      </c>
      <c r="F703" s="148">
        <f>IF(D703&lt;&gt;0,IF(E703/D703&gt;=100,"&gt;&gt;100",E703/D703*100),"-")</f>
        <v>190.13534149773932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7781</v>
      </c>
      <c r="E705" s="149">
        <v>16540</v>
      </c>
      <c r="F705" s="148">
        <f>IF(D705&lt;&gt;0,IF(E705/D705&gt;=100,"&gt;&gt;100",E705/D705*100),"-")</f>
        <v>212.56907852461123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6705</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v>2425000</v>
      </c>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Nina Matulić Benc</v>
      </c>
      <c r="D995" s="293"/>
      <c r="E995" s="293"/>
    </row>
    <row r="996" spans="1:5" ht="15" customHeight="1" x14ac:dyDescent="0.2">
      <c r="A996" s="291" t="str">
        <f>IF(RefStr!H27="","Telefon za kontakt: _________________","Telefon za kontakt: " &amp; RefStr!H27)</f>
        <v>Telefon za kontakt: 042421792</v>
      </c>
      <c r="C996" s="292"/>
    </row>
    <row r="997" spans="1:5" ht="15" customHeight="1" x14ac:dyDescent="0.2">
      <c r="A997" s="291" t="str">
        <f>IF(RefStr!H33="","Odgovorna osoba: _____________________________","Odgovorna osoba: " &amp; RefStr!H33)</f>
        <v>Odgovorna osoba: Josip Zdelar</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73" sqref="E17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47885</v>
      </c>
      <c r="C4" s="414"/>
      <c r="D4" s="414"/>
      <c r="E4" s="415">
        <f>SUM(Skriveni!G977:G1286)</f>
        <v>20315469.346000001</v>
      </c>
      <c r="F4" s="416"/>
    </row>
    <row r="5" spans="1:6" ht="15" customHeight="1" x14ac:dyDescent="0.2">
      <c r="B5" s="413" t="str">
        <f>"Naziv: "&amp;IF(RefStr!B10&lt;&gt;"",RefStr!B10,"_______________________________________")</f>
        <v>Naziv: SREDNJA ŠKOLA LUDBREG</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862394</v>
      </c>
      <c r="E12" s="96">
        <f>E13+E74</f>
        <v>3504507</v>
      </c>
      <c r="F12" s="123">
        <f t="shared" ref="F12:F75" si="0">IF(D12&gt;0,IF(E12/D12&gt;=100,"&gt;&gt;100",E12/D12*100),"-")</f>
        <v>406.36959440812433</v>
      </c>
    </row>
    <row r="13" spans="1:6" s="3" customFormat="1" x14ac:dyDescent="0.2">
      <c r="A13" s="132">
        <v>0</v>
      </c>
      <c r="B13" s="314" t="s">
        <v>521</v>
      </c>
      <c r="C13" s="303">
        <v>2</v>
      </c>
      <c r="D13" s="97">
        <f>D14+D18+D57+D58+D62+D69</f>
        <v>447101</v>
      </c>
      <c r="E13" s="97">
        <f>E14+E18+E57+E58+E62+E69</f>
        <v>3100476</v>
      </c>
      <c r="F13" s="124">
        <f t="shared" si="0"/>
        <v>693.46210364101171</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447101</v>
      </c>
      <c r="E18" s="97">
        <f>E19+E25+E35+E41+E47+E51</f>
        <v>3100476</v>
      </c>
      <c r="F18" s="124">
        <f t="shared" si="0"/>
        <v>693.46210364101171</v>
      </c>
    </row>
    <row r="19" spans="1:6" s="3" customFormat="1" x14ac:dyDescent="0.2">
      <c r="A19" s="315" t="s">
        <v>362</v>
      </c>
      <c r="B19" s="314" t="s">
        <v>3928</v>
      </c>
      <c r="C19" s="303">
        <v>8</v>
      </c>
      <c r="D19" s="97">
        <f>SUM(D20:D23)-D24</f>
        <v>0</v>
      </c>
      <c r="E19" s="97">
        <f>SUM(E20:E23)-E24</f>
        <v>2425000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v>2425000</v>
      </c>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447101</v>
      </c>
      <c r="E25" s="97">
        <f>SUM(E26:E33)-E34</f>
        <v>675476</v>
      </c>
      <c r="F25" s="124">
        <f t="shared" si="0"/>
        <v>151.07906267263996</v>
      </c>
    </row>
    <row r="26" spans="1:6" s="3" customFormat="1" x14ac:dyDescent="0.2">
      <c r="A26" s="132" t="s">
        <v>1157</v>
      </c>
      <c r="B26" s="314" t="s">
        <v>3941</v>
      </c>
      <c r="C26" s="303">
        <v>15</v>
      </c>
      <c r="D26" s="94">
        <v>534740</v>
      </c>
      <c r="E26" s="94">
        <v>697040</v>
      </c>
      <c r="F26" s="125">
        <f t="shared" si="0"/>
        <v>130.35119871339342</v>
      </c>
    </row>
    <row r="27" spans="1:6" s="3" customFormat="1" x14ac:dyDescent="0.2">
      <c r="A27" s="132" t="s">
        <v>1158</v>
      </c>
      <c r="B27" s="314" t="s">
        <v>3965</v>
      </c>
      <c r="C27" s="303">
        <v>16</v>
      </c>
      <c r="D27" s="94">
        <v>6007</v>
      </c>
      <c r="E27" s="94">
        <v>11656</v>
      </c>
      <c r="F27" s="125">
        <f t="shared" si="0"/>
        <v>194.04028633261194</v>
      </c>
    </row>
    <row r="28" spans="1:6" s="3" customFormat="1" x14ac:dyDescent="0.2">
      <c r="A28" s="132" t="s">
        <v>1159</v>
      </c>
      <c r="B28" s="314" t="s">
        <v>3943</v>
      </c>
      <c r="C28" s="303">
        <v>17</v>
      </c>
      <c r="D28" s="94">
        <v>20142</v>
      </c>
      <c r="E28" s="94">
        <v>20142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348485</v>
      </c>
      <c r="E32" s="94">
        <v>491832</v>
      </c>
      <c r="F32" s="125">
        <f t="shared" si="0"/>
        <v>141.13433863724407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462273</v>
      </c>
      <c r="E34" s="94">
        <v>545194</v>
      </c>
      <c r="F34" s="125">
        <f t="shared" si="0"/>
        <v>117.93766886666536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220566</v>
      </c>
      <c r="E60" s="94">
        <v>241165</v>
      </c>
      <c r="F60" s="125">
        <f t="shared" si="0"/>
        <v>109.33915472012912</v>
      </c>
    </row>
    <row r="61" spans="1:6" s="3" customFormat="1" x14ac:dyDescent="0.2">
      <c r="A61" s="132" t="s">
        <v>456</v>
      </c>
      <c r="B61" s="314" t="s">
        <v>617</v>
      </c>
      <c r="C61" s="303">
        <v>50</v>
      </c>
      <c r="D61" s="94">
        <v>220566</v>
      </c>
      <c r="E61" s="94">
        <v>241165</v>
      </c>
      <c r="F61" s="125">
        <f t="shared" si="0"/>
        <v>109.33915472012912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415293</v>
      </c>
      <c r="E74" s="97">
        <f>E75+E84+E92+E123+E139+E151+E168+E169</f>
        <v>404031</v>
      </c>
      <c r="F74" s="124">
        <f t="shared" si="0"/>
        <v>97.288179670738501</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2800</v>
      </c>
      <c r="E84" s="97">
        <f>+E85+SUM(E88:E91)</f>
        <v>704</v>
      </c>
      <c r="F84" s="124">
        <f t="shared" si="1"/>
        <v>25.142857142857146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2800</v>
      </c>
      <c r="E91" s="94">
        <v>704</v>
      </c>
      <c r="F91" s="125">
        <f t="shared" si="1"/>
        <v>25.142857142857146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3599</v>
      </c>
      <c r="E151" s="97">
        <f>SUM(E152:E154)+SUM(E162:E166)-E167</f>
        <v>600</v>
      </c>
      <c r="F151" s="124">
        <f t="shared" si="2"/>
        <v>16.67129758266185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3599</v>
      </c>
      <c r="E164" s="94">
        <v>600</v>
      </c>
      <c r="F164" s="125">
        <f t="shared" si="2"/>
        <v>16.67129758266185</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408894</v>
      </c>
      <c r="E169" s="97">
        <f>SUM(E170:E172)</f>
        <v>402727</v>
      </c>
      <c r="F169" s="124">
        <f t="shared" si="2"/>
        <v>98.491785157033362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408894</v>
      </c>
      <c r="E172" s="94">
        <v>402727</v>
      </c>
      <c r="F172" s="125">
        <f t="shared" si="2"/>
        <v>98.491785157033362</v>
      </c>
    </row>
    <row r="173" spans="1:6" s="3" customFormat="1" x14ac:dyDescent="0.2">
      <c r="A173" s="272"/>
      <c r="B173" s="314" t="s">
        <v>1068</v>
      </c>
      <c r="C173" s="303">
        <v>162</v>
      </c>
      <c r="D173" s="97">
        <f>D174+D234</f>
        <v>862394</v>
      </c>
      <c r="E173" s="97">
        <f>E174+E234</f>
        <v>3504508</v>
      </c>
      <c r="F173" s="124">
        <f t="shared" si="2"/>
        <v>406.36971036440423</v>
      </c>
    </row>
    <row r="174" spans="1:6" s="3" customFormat="1" x14ac:dyDescent="0.2">
      <c r="A174" s="272" t="s">
        <v>3813</v>
      </c>
      <c r="B174" s="314" t="s">
        <v>1145</v>
      </c>
      <c r="C174" s="303">
        <v>163</v>
      </c>
      <c r="D174" s="97">
        <f>D175+D186+D187+D203+D231</f>
        <v>603775</v>
      </c>
      <c r="E174" s="97">
        <f>E175+E186+E187+E203+E231</f>
        <v>3226567</v>
      </c>
      <c r="F174" s="124">
        <f t="shared" si="2"/>
        <v>534.39890687756201</v>
      </c>
    </row>
    <row r="175" spans="1:6" s="3" customFormat="1" x14ac:dyDescent="0.2">
      <c r="A175" s="272" t="s">
        <v>1181</v>
      </c>
      <c r="B175" s="314" t="s">
        <v>1547</v>
      </c>
      <c r="C175" s="303">
        <v>164</v>
      </c>
      <c r="D175" s="97">
        <f>SUM(D176:D178)+SUM(D182:D185)</f>
        <v>479465</v>
      </c>
      <c r="E175" s="97">
        <f>SUM(E176:E178)+SUM(E182:E185)</f>
        <v>601041</v>
      </c>
      <c r="F175" s="124">
        <f t="shared" si="2"/>
        <v>125.35659537192497</v>
      </c>
    </row>
    <row r="176" spans="1:6" s="3" customFormat="1" x14ac:dyDescent="0.2">
      <c r="A176" s="272" t="s">
        <v>1182</v>
      </c>
      <c r="B176" s="314" t="s">
        <v>1183</v>
      </c>
      <c r="C176" s="303">
        <v>165</v>
      </c>
      <c r="D176" s="94">
        <v>408894</v>
      </c>
      <c r="E176" s="94">
        <v>426954</v>
      </c>
      <c r="F176" s="125">
        <f t="shared" si="2"/>
        <v>104.41679261617924</v>
      </c>
    </row>
    <row r="177" spans="1:6" s="3" customFormat="1" x14ac:dyDescent="0.2">
      <c r="A177" s="272" t="s">
        <v>1184</v>
      </c>
      <c r="B177" s="314" t="s">
        <v>1185</v>
      </c>
      <c r="C177" s="303">
        <v>166</v>
      </c>
      <c r="D177" s="94">
        <v>66709</v>
      </c>
      <c r="E177" s="94">
        <v>169915</v>
      </c>
      <c r="F177" s="125">
        <f t="shared" si="2"/>
        <v>254.71075866824569</v>
      </c>
    </row>
    <row r="178" spans="1:6" s="3" customFormat="1" x14ac:dyDescent="0.2">
      <c r="A178" s="272" t="s">
        <v>1186</v>
      </c>
      <c r="B178" s="317" t="s">
        <v>2842</v>
      </c>
      <c r="C178" s="303">
        <v>167</v>
      </c>
      <c r="D178" s="97">
        <f>SUM(D179:D181)</f>
        <v>62</v>
      </c>
      <c r="E178" s="97">
        <f>SUM(E179:E181)</f>
        <v>2972</v>
      </c>
      <c r="F178" s="124">
        <f t="shared" si="2"/>
        <v>4793.5483870967746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62</v>
      </c>
      <c r="E181" s="94">
        <v>2972</v>
      </c>
      <c r="F181" s="125">
        <f t="shared" si="2"/>
        <v>4793.5483870967746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3800</v>
      </c>
      <c r="E185" s="94">
        <v>1200</v>
      </c>
      <c r="F185" s="125">
        <f t="shared" si="2"/>
        <v>31.578947368421051</v>
      </c>
    </row>
    <row r="186" spans="1:6" s="3" customFormat="1" x14ac:dyDescent="0.2">
      <c r="A186" s="272" t="s">
        <v>3033</v>
      </c>
      <c r="B186" s="314" t="s">
        <v>3034</v>
      </c>
      <c r="C186" s="303">
        <v>175</v>
      </c>
      <c r="D186" s="94"/>
      <c r="E186" s="94">
        <v>4777</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124310</v>
      </c>
      <c r="E203" s="97">
        <f>E204+E221</f>
        <v>2620749</v>
      </c>
      <c r="F203" s="124">
        <f t="shared" si="2"/>
        <v>2108.2366663985199</v>
      </c>
    </row>
    <row r="204" spans="1:6" s="3" customFormat="1" x14ac:dyDescent="0.2">
      <c r="A204" s="132"/>
      <c r="B204" s="314" t="s">
        <v>3391</v>
      </c>
      <c r="C204" s="303">
        <v>193</v>
      </c>
      <c r="D204" s="97">
        <f>SUM(D205:D220)</f>
        <v>124310</v>
      </c>
      <c r="E204" s="97">
        <f>SUM(E205:E220)</f>
        <v>2620749</v>
      </c>
      <c r="F204" s="124">
        <f t="shared" ref="F204:F256" si="3">IF(D204&gt;0,IF(E204/D204&gt;=100,"&gt;&gt;100",E204/D204*100),"-")</f>
        <v>2108.2366663985199</v>
      </c>
    </row>
    <row r="205" spans="1:6" s="3" customFormat="1" x14ac:dyDescent="0.2">
      <c r="A205" s="132" t="s">
        <v>2984</v>
      </c>
      <c r="B205" s="314" t="s">
        <v>2985</v>
      </c>
      <c r="C205" s="303">
        <v>194</v>
      </c>
      <c r="D205" s="94">
        <v>124310</v>
      </c>
      <c r="E205" s="94">
        <v>2620749</v>
      </c>
      <c r="F205" s="125">
        <f t="shared" si="3"/>
        <v>2108.2366663985199</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258619</v>
      </c>
      <c r="E234" s="97">
        <f>+E235+E243-E247+E251+E252+E253</f>
        <v>277941</v>
      </c>
      <c r="F234" s="124">
        <f t="shared" si="3"/>
        <v>107.47122214531801</v>
      </c>
    </row>
    <row r="235" spans="1:6" s="3" customFormat="1" x14ac:dyDescent="0.2">
      <c r="A235" s="132" t="s">
        <v>1279</v>
      </c>
      <c r="B235" s="314" t="s">
        <v>3395</v>
      </c>
      <c r="C235" s="303">
        <v>224</v>
      </c>
      <c r="D235" s="97">
        <f>D236-D239</f>
        <v>322791</v>
      </c>
      <c r="E235" s="97">
        <f>E236-E239</f>
        <v>479726</v>
      </c>
      <c r="F235" s="124">
        <f t="shared" si="3"/>
        <v>148.61814610692369</v>
      </c>
    </row>
    <row r="236" spans="1:6" s="3" customFormat="1" x14ac:dyDescent="0.2">
      <c r="A236" s="132" t="s">
        <v>1280</v>
      </c>
      <c r="B236" s="314" t="s">
        <v>3396</v>
      </c>
      <c r="C236" s="303">
        <v>225</v>
      </c>
      <c r="D236" s="97">
        <f>SUM(D237:D238)</f>
        <v>447101</v>
      </c>
      <c r="E236" s="97">
        <f>SUM(E237:E238)</f>
        <v>3100475</v>
      </c>
      <c r="F236" s="124">
        <f t="shared" si="3"/>
        <v>693.46187997790207</v>
      </c>
    </row>
    <row r="237" spans="1:6" s="3" customFormat="1" x14ac:dyDescent="0.2">
      <c r="A237" s="132" t="s">
        <v>1281</v>
      </c>
      <c r="B237" s="314" t="s">
        <v>1282</v>
      </c>
      <c r="C237" s="303">
        <v>226</v>
      </c>
      <c r="D237" s="94">
        <v>442726</v>
      </c>
      <c r="E237" s="94">
        <v>3096100</v>
      </c>
      <c r="F237" s="125">
        <f t="shared" si="3"/>
        <v>699.32644570230798</v>
      </c>
    </row>
    <row r="238" spans="1:6" s="3" customFormat="1" x14ac:dyDescent="0.2">
      <c r="A238" s="132" t="s">
        <v>1283</v>
      </c>
      <c r="B238" s="314" t="s">
        <v>1284</v>
      </c>
      <c r="C238" s="303">
        <v>227</v>
      </c>
      <c r="D238" s="94">
        <v>4375</v>
      </c>
      <c r="E238" s="94">
        <v>4375</v>
      </c>
      <c r="F238" s="125">
        <f t="shared" si="3"/>
        <v>100</v>
      </c>
    </row>
    <row r="239" spans="1:6" s="3" customFormat="1" x14ac:dyDescent="0.2">
      <c r="A239" s="132" t="s">
        <v>1285</v>
      </c>
      <c r="B239" s="314" t="s">
        <v>3397</v>
      </c>
      <c r="C239" s="303">
        <v>228</v>
      </c>
      <c r="D239" s="97">
        <f>SUM(D240:D241)</f>
        <v>124310</v>
      </c>
      <c r="E239" s="97">
        <f>SUM(E240:E241)</f>
        <v>2620749</v>
      </c>
      <c r="F239" s="124">
        <f t="shared" si="3"/>
        <v>2108.2366663985199</v>
      </c>
    </row>
    <row r="240" spans="1:6" s="3" customFormat="1" x14ac:dyDescent="0.2">
      <c r="A240" s="132" t="s">
        <v>1286</v>
      </c>
      <c r="B240" s="314" t="s">
        <v>4092</v>
      </c>
      <c r="C240" s="303">
        <v>229</v>
      </c>
      <c r="D240" s="94">
        <v>124310</v>
      </c>
      <c r="E240" s="94">
        <v>2620749</v>
      </c>
      <c r="F240" s="125">
        <f t="shared" si="3"/>
        <v>2108.2366663985199</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169876</v>
      </c>
      <c r="E243" s="97">
        <f>SUM(E244:E246)</f>
        <v>2725990</v>
      </c>
      <c r="F243" s="124">
        <f t="shared" si="3"/>
        <v>1604.6940121029459</v>
      </c>
    </row>
    <row r="244" spans="1:6" s="3" customFormat="1" x14ac:dyDescent="0.2">
      <c r="A244" s="132" t="s">
        <v>2861</v>
      </c>
      <c r="B244" s="314" t="s">
        <v>4121</v>
      </c>
      <c r="C244" s="303">
        <v>233</v>
      </c>
      <c r="D244" s="94">
        <v>45566</v>
      </c>
      <c r="E244" s="94">
        <v>105241</v>
      </c>
      <c r="F244" s="125">
        <f t="shared" si="3"/>
        <v>230.96387657463899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124310</v>
      </c>
      <c r="E246" s="94">
        <v>2620749</v>
      </c>
      <c r="F246" s="125">
        <f t="shared" si="3"/>
        <v>2108.2366663985199</v>
      </c>
    </row>
    <row r="247" spans="1:6" s="3" customFormat="1" x14ac:dyDescent="0.2">
      <c r="A247" s="132" t="s">
        <v>2806</v>
      </c>
      <c r="B247" s="314" t="s">
        <v>3399</v>
      </c>
      <c r="C247" s="303">
        <v>236</v>
      </c>
      <c r="D247" s="97">
        <f>SUM(D248:D250)</f>
        <v>237647</v>
      </c>
      <c r="E247" s="97">
        <f>SUM(E248:E250)</f>
        <v>2928375</v>
      </c>
      <c r="F247" s="124">
        <f t="shared" si="3"/>
        <v>1232.2373099597303</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237647</v>
      </c>
      <c r="E249" s="94">
        <v>2928375</v>
      </c>
      <c r="F249" s="125">
        <f t="shared" si="3"/>
        <v>1232.2373099597303</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3599</v>
      </c>
      <c r="E251" s="94">
        <v>600</v>
      </c>
      <c r="F251" s="125">
        <f t="shared" si="3"/>
        <v>16.67129758266185</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3599</v>
      </c>
      <c r="E261" s="94">
        <v>600</v>
      </c>
      <c r="F261" s="125">
        <f t="shared" si="4"/>
        <v>16.67129758266185</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v>1200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70572</v>
      </c>
      <c r="E287" s="94"/>
      <c r="F287" s="125">
        <f t="shared" si="4"/>
        <v>0</v>
      </c>
    </row>
    <row r="288" spans="1:6" s="3" customFormat="1" x14ac:dyDescent="0.2">
      <c r="A288" s="132" t="s">
        <v>3177</v>
      </c>
      <c r="B288" s="314" t="s">
        <v>3274</v>
      </c>
      <c r="C288" s="303">
        <v>276</v>
      </c>
      <c r="D288" s="94">
        <v>408894</v>
      </c>
      <c r="E288" s="94">
        <v>601041</v>
      </c>
      <c r="F288" s="125">
        <f t="shared" si="4"/>
        <v>146.99188542751912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4777</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v>124310</v>
      </c>
      <c r="E294" s="94">
        <v>2620749</v>
      </c>
      <c r="F294" s="125">
        <f t="shared" si="4"/>
        <v>2108.2366663985199</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v>1200</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Nina Matulić Benc</v>
      </c>
      <c r="B325" s="291"/>
      <c r="D325" s="293"/>
      <c r="E325" s="293"/>
      <c r="F325" s="291"/>
      <c r="G325" s="307"/>
    </row>
    <row r="326" spans="1:7" s="292" customFormat="1" ht="15" customHeight="1" x14ac:dyDescent="0.2">
      <c r="A326" s="291" t="str">
        <f>IF(RefStr!H27="","Telefon za kontakt: _________________","Telefon za kontakt: " &amp; RefStr!H27)</f>
        <v>Telefon za kontakt: 042421792</v>
      </c>
      <c r="B326" s="291"/>
      <c r="F326" s="291"/>
      <c r="G326" s="307"/>
    </row>
    <row r="327" spans="1:7" s="292" customFormat="1" ht="15" customHeight="1" x14ac:dyDescent="0.2">
      <c r="A327" s="291" t="str">
        <f>IF(RefStr!H33="","Odgovorna osoba: _____________________________","Odgovorna osoba: " &amp; RefStr!H33)</f>
        <v>Odgovorna osoba: Josip Zdelar</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8" activePane="bottomLeft" state="frozen"/>
      <selection pane="bottomLeft" activeCell="E129" sqref="E12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47885</v>
      </c>
      <c r="C4" s="414"/>
      <c r="D4" s="414"/>
      <c r="E4" s="415">
        <f>SUM(Skriveni!G1287:G1423)</f>
        <v>11674888.866</v>
      </c>
      <c r="F4" s="416"/>
    </row>
    <row r="5" spans="1:6" ht="15" customHeight="1" x14ac:dyDescent="0.2">
      <c r="B5" s="413" t="str">
        <f>"Naziv: "&amp;IF(RefStr!B10&lt;&gt;"",RefStr!B10,"_______________________________________")</f>
        <v>Naziv: SREDNJA ŠKOLA LUDBREG</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5976336</v>
      </c>
      <c r="E121" s="97">
        <f>E122+E125+E128+E129+SUM(E132:E135)</f>
        <v>9249661</v>
      </c>
      <c r="F121" s="125">
        <f t="shared" si="1"/>
        <v>154.77143520712355</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5976336</v>
      </c>
      <c r="E125" s="97">
        <f>SUM(E126:E127)</f>
        <v>9249661</v>
      </c>
      <c r="F125" s="125">
        <f t="shared" si="1"/>
        <v>154.77143520712355</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5976336</v>
      </c>
      <c r="E127" s="94">
        <v>9249661</v>
      </c>
      <c r="F127" s="125">
        <f t="shared" si="1"/>
        <v>154.77143520712355</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5976336</v>
      </c>
      <c r="E148" s="107">
        <f>E12+E29+E35+E42+E82+E89+E96+E114+E121+E136</f>
        <v>9249661</v>
      </c>
      <c r="F148" s="126">
        <f t="shared" si="2"/>
        <v>154.77143520712355</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Nina Matulić Benc</v>
      </c>
      <c r="B151" s="291"/>
      <c r="D151" s="293"/>
      <c r="E151" s="293"/>
      <c r="F151" s="291"/>
      <c r="G151" s="307"/>
    </row>
    <row r="152" spans="1:7" s="292" customFormat="1" ht="15" customHeight="1" x14ac:dyDescent="0.2">
      <c r="A152" s="291" t="str">
        <f>IF(RefStr!H27="","Telefon za kontakt: _________________","Telefon za kontakt: " &amp; RefStr!H27)</f>
        <v>Telefon za kontakt: 042421792</v>
      </c>
      <c r="B152" s="291"/>
      <c r="E152" s="291"/>
      <c r="F152" s="291"/>
      <c r="G152" s="307"/>
    </row>
    <row r="153" spans="1:7" s="292" customFormat="1" ht="15" customHeight="1" x14ac:dyDescent="0.2">
      <c r="A153" s="291" t="str">
        <f>IF(RefStr!H33="","Odgovorna osoba: _____________________________","Odgovorna osoba: " &amp; RefStr!H33)</f>
        <v>Odgovorna osoba: Josip Zdelar</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47885</v>
      </c>
      <c r="C4" s="450"/>
      <c r="D4" s="415">
        <f>SUM(Skriveni!G1424:G1467)</f>
        <v>0</v>
      </c>
      <c r="E4" s="416"/>
    </row>
    <row r="5" spans="1:6" ht="15" customHeight="1" x14ac:dyDescent="0.2">
      <c r="B5" s="413" t="str">
        <f>"Naziv: "&amp;IF(RefStr!B10&lt;&gt;"",RefStr!B10,"_______________________________________")</f>
        <v>Naziv: SREDNJA ŠKOLA LUDBREG</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Nina Matulić Benc</v>
      </c>
      <c r="B59" s="291"/>
      <c r="D59" s="293"/>
      <c r="E59" s="293"/>
      <c r="F59" s="291"/>
      <c r="G59" s="307"/>
    </row>
    <row r="60" spans="1:7" s="292" customFormat="1" ht="15" customHeight="1" x14ac:dyDescent="0.2">
      <c r="A60" s="291" t="str">
        <f>IF(RefStr!H27="","Telefon za kontakt: _________________","Telefon za kontakt: " &amp; RefStr!H27)</f>
        <v>Telefon za kontakt: 042421792</v>
      </c>
      <c r="B60" s="291"/>
      <c r="F60" s="291"/>
      <c r="G60" s="307"/>
    </row>
    <row r="61" spans="1:7" s="292" customFormat="1" ht="15" customHeight="1" x14ac:dyDescent="0.2">
      <c r="A61" s="291" t="str">
        <f>IF(RefStr!H33="","Odgovorna osoba: _____________________________","Odgovorna osoba: " &amp; RefStr!H33)</f>
        <v>Odgovorna osoba: Josip Zdelar</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47885</v>
      </c>
      <c r="C4" s="415">
        <f>SUM(Skriveni!G1468:G1561)</f>
        <v>1520730.6439999999</v>
      </c>
      <c r="D4" s="416"/>
    </row>
    <row r="5" spans="1:5" s="23" customFormat="1" ht="15" customHeight="1" x14ac:dyDescent="0.2">
      <c r="B5" s="98" t="str">
        <f>"Naziv: "&amp;IF(RefStr!B10&lt;&gt;"",RefStr!B10,"_______________________________________")</f>
        <v>Naziv: SREDNJA ŠKOLA LUDBREG</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603775</v>
      </c>
    </row>
    <row r="13" spans="1:5" s="2" customFormat="1" x14ac:dyDescent="0.2">
      <c r="A13" s="270"/>
      <c r="B13" s="271" t="s">
        <v>2062</v>
      </c>
      <c r="C13" s="264">
        <v>2</v>
      </c>
      <c r="D13" s="140">
        <f>D14+D15+D23+D24</f>
        <v>12549018</v>
      </c>
    </row>
    <row r="14" spans="1:5" s="2" customFormat="1" x14ac:dyDescent="0.2">
      <c r="A14" s="270"/>
      <c r="B14" s="271" t="s">
        <v>4041</v>
      </c>
      <c r="C14" s="264">
        <v>3</v>
      </c>
      <c r="D14" s="141"/>
    </row>
    <row r="15" spans="1:5" s="2" customFormat="1" x14ac:dyDescent="0.2">
      <c r="A15" s="270" t="s">
        <v>1181</v>
      </c>
      <c r="B15" s="271" t="s">
        <v>3078</v>
      </c>
      <c r="C15" s="264">
        <v>4</v>
      </c>
      <c r="D15" s="140">
        <f>SUM(D16:D22)</f>
        <v>6539027</v>
      </c>
    </row>
    <row r="16" spans="1:5" s="2" customFormat="1" x14ac:dyDescent="0.2">
      <c r="A16" s="272" t="s">
        <v>1182</v>
      </c>
      <c r="B16" s="273" t="s">
        <v>1183</v>
      </c>
      <c r="C16" s="264">
        <v>5</v>
      </c>
      <c r="D16" s="141">
        <v>5147207</v>
      </c>
    </row>
    <row r="17" spans="1:4" s="2" customFormat="1" x14ac:dyDescent="0.2">
      <c r="A17" s="272" t="s">
        <v>1184</v>
      </c>
      <c r="B17" s="273" t="s">
        <v>1185</v>
      </c>
      <c r="C17" s="264">
        <v>6</v>
      </c>
      <c r="D17" s="141">
        <v>1341888</v>
      </c>
    </row>
    <row r="18" spans="1:4" s="2" customFormat="1" x14ac:dyDescent="0.2">
      <c r="A18" s="272" t="s">
        <v>1186</v>
      </c>
      <c r="B18" s="273" t="s">
        <v>1187</v>
      </c>
      <c r="C18" s="264">
        <v>7</v>
      </c>
      <c r="D18" s="141">
        <v>24592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v>3333</v>
      </c>
    </row>
    <row r="22" spans="1:4" s="2" customFormat="1" x14ac:dyDescent="0.2">
      <c r="A22" s="272" t="s">
        <v>1193</v>
      </c>
      <c r="B22" s="273" t="s">
        <v>3032</v>
      </c>
      <c r="C22" s="264">
        <v>11</v>
      </c>
      <c r="D22" s="141">
        <v>22007</v>
      </c>
    </row>
    <row r="23" spans="1:4" s="2" customFormat="1" x14ac:dyDescent="0.2">
      <c r="A23" s="270" t="s">
        <v>3033</v>
      </c>
      <c r="B23" s="271" t="s">
        <v>3034</v>
      </c>
      <c r="C23" s="264">
        <v>12</v>
      </c>
      <c r="D23" s="141">
        <v>2736295</v>
      </c>
    </row>
    <row r="24" spans="1:4" s="2" customFormat="1" x14ac:dyDescent="0.2">
      <c r="A24" s="270" t="s">
        <v>2608</v>
      </c>
      <c r="B24" s="271" t="s">
        <v>3079</v>
      </c>
      <c r="C24" s="264">
        <v>13</v>
      </c>
      <c r="D24" s="140">
        <f>SUM(D25:D29)</f>
        <v>3273696</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v>3273696</v>
      </c>
    </row>
    <row r="29" spans="1:4" s="2" customFormat="1" ht="19.5" x14ac:dyDescent="0.2">
      <c r="A29" s="274" t="s">
        <v>43</v>
      </c>
      <c r="B29" s="273" t="s">
        <v>1565</v>
      </c>
      <c r="C29" s="264">
        <v>18</v>
      </c>
      <c r="D29" s="141"/>
    </row>
    <row r="30" spans="1:4" s="2" customFormat="1" x14ac:dyDescent="0.2">
      <c r="A30" s="272"/>
      <c r="B30" s="271" t="s">
        <v>3080</v>
      </c>
      <c r="C30" s="264">
        <v>19</v>
      </c>
      <c r="D30" s="140">
        <f>D31+D32+D40+D41</f>
        <v>9926226</v>
      </c>
    </row>
    <row r="31" spans="1:4" s="2" customFormat="1" x14ac:dyDescent="0.2">
      <c r="A31" s="272"/>
      <c r="B31" s="271" t="s">
        <v>4041</v>
      </c>
      <c r="C31" s="264">
        <v>20</v>
      </c>
      <c r="D31" s="141"/>
    </row>
    <row r="32" spans="1:4" s="2" customFormat="1" x14ac:dyDescent="0.2">
      <c r="A32" s="270" t="s">
        <v>1181</v>
      </c>
      <c r="B32" s="271" t="s">
        <v>3081</v>
      </c>
      <c r="C32" s="264">
        <v>21</v>
      </c>
      <c r="D32" s="140">
        <f>SUM(D33:D39)</f>
        <v>6417451</v>
      </c>
    </row>
    <row r="33" spans="1:4" s="2" customFormat="1" x14ac:dyDescent="0.2">
      <c r="A33" s="272" t="s">
        <v>1182</v>
      </c>
      <c r="B33" s="273" t="s">
        <v>1183</v>
      </c>
      <c r="C33" s="264">
        <v>22</v>
      </c>
      <c r="D33" s="141">
        <v>5129147</v>
      </c>
    </row>
    <row r="34" spans="1:4" s="2" customFormat="1" x14ac:dyDescent="0.2">
      <c r="A34" s="272" t="s">
        <v>1184</v>
      </c>
      <c r="B34" s="273" t="s">
        <v>1185</v>
      </c>
      <c r="C34" s="264">
        <v>23</v>
      </c>
      <c r="D34" s="141">
        <v>1238682</v>
      </c>
    </row>
    <row r="35" spans="1:4" s="2" customFormat="1" x14ac:dyDescent="0.2">
      <c r="A35" s="272" t="s">
        <v>1186</v>
      </c>
      <c r="B35" s="273" t="s">
        <v>1187</v>
      </c>
      <c r="C35" s="264">
        <v>24</v>
      </c>
      <c r="D35" s="141">
        <v>21682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v>3333</v>
      </c>
    </row>
    <row r="39" spans="1:4" s="2" customFormat="1" x14ac:dyDescent="0.2">
      <c r="A39" s="272" t="s">
        <v>1193</v>
      </c>
      <c r="B39" s="273" t="s">
        <v>3032</v>
      </c>
      <c r="C39" s="264">
        <v>28</v>
      </c>
      <c r="D39" s="141">
        <v>24607</v>
      </c>
    </row>
    <row r="40" spans="1:4" s="2" customFormat="1" x14ac:dyDescent="0.2">
      <c r="A40" s="275" t="s">
        <v>3033</v>
      </c>
      <c r="B40" s="271" t="s">
        <v>3034</v>
      </c>
      <c r="C40" s="264">
        <v>29</v>
      </c>
      <c r="D40" s="141">
        <v>2731518</v>
      </c>
    </row>
    <row r="41" spans="1:4" s="2" customFormat="1" x14ac:dyDescent="0.2">
      <c r="A41" s="275" t="s">
        <v>2608</v>
      </c>
      <c r="B41" s="271" t="s">
        <v>3082</v>
      </c>
      <c r="C41" s="264">
        <v>30</v>
      </c>
      <c r="D41" s="140">
        <f>SUM(D42:D46)</f>
        <v>777257</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777257</v>
      </c>
    </row>
    <row r="46" spans="1:4" s="2" customFormat="1" ht="19.5" x14ac:dyDescent="0.2">
      <c r="A46" s="277" t="s">
        <v>43</v>
      </c>
      <c r="B46" s="273" t="s">
        <v>1565</v>
      </c>
      <c r="C46" s="264">
        <v>35</v>
      </c>
      <c r="D46" s="141"/>
    </row>
    <row r="47" spans="1:4" s="2" customFormat="1" x14ac:dyDescent="0.2">
      <c r="A47" s="276"/>
      <c r="B47" s="271" t="s">
        <v>3083</v>
      </c>
      <c r="C47" s="264">
        <v>36</v>
      </c>
      <c r="D47" s="140">
        <f>D12+D13-D30</f>
        <v>3226567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3226567</v>
      </c>
    </row>
    <row r="102" spans="1:5" s="2" customFormat="1" x14ac:dyDescent="0.2">
      <c r="A102" s="272"/>
      <c r="B102" s="280" t="s">
        <v>4041</v>
      </c>
      <c r="C102" s="264">
        <v>91</v>
      </c>
      <c r="D102" s="141"/>
    </row>
    <row r="103" spans="1:5" s="2" customFormat="1" x14ac:dyDescent="0.2">
      <c r="A103" s="272" t="s">
        <v>1181</v>
      </c>
      <c r="B103" s="280" t="s">
        <v>1365</v>
      </c>
      <c r="C103" s="264">
        <v>92</v>
      </c>
      <c r="D103" s="141">
        <v>601041</v>
      </c>
    </row>
    <row r="104" spans="1:5" s="2" customFormat="1" x14ac:dyDescent="0.2">
      <c r="A104" s="272" t="s">
        <v>3033</v>
      </c>
      <c r="B104" s="280" t="s">
        <v>3034</v>
      </c>
      <c r="C104" s="264">
        <v>93</v>
      </c>
      <c r="D104" s="141">
        <v>4777</v>
      </c>
    </row>
    <row r="105" spans="1:5" s="2" customFormat="1" x14ac:dyDescent="0.2">
      <c r="A105" s="281" t="s">
        <v>2608</v>
      </c>
      <c r="B105" s="282" t="s">
        <v>1572</v>
      </c>
      <c r="C105" s="265">
        <v>94</v>
      </c>
      <c r="D105" s="142">
        <v>2620749</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Nina Matulić Benc</v>
      </c>
      <c r="B109" s="291"/>
      <c r="C109" s="293"/>
      <c r="D109" s="293"/>
      <c r="E109" s="291"/>
    </row>
    <row r="110" spans="1:5" s="292" customFormat="1" ht="15" customHeight="1" x14ac:dyDescent="0.2">
      <c r="A110" s="291" t="str">
        <f>IF(RefStr!H27="","Telefon za kontakt: _________________","Telefon za kontakt: " &amp; RefStr!H27)</f>
        <v>Telefon za kontakt: 042421792</v>
      </c>
      <c r="B110" s="291"/>
      <c r="E110" s="291"/>
    </row>
    <row r="111" spans="1:5" s="292" customFormat="1" ht="15" customHeight="1" x14ac:dyDescent="0.2">
      <c r="A111" s="291" t="str">
        <f>IF(RefStr!H33="","Odgovorna osoba: _____________________________","Odgovorna osoba: " &amp; RefStr!H33)</f>
        <v>Odgovorna osoba: Josip Zdelar</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62" sqref="C26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7</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47885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7</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Provjera</v>
      </c>
      <c r="C202" s="176" t="s">
        <v>164</v>
      </c>
      <c r="E202" s="237">
        <v>0</v>
      </c>
      <c r="F202" s="237">
        <f t="shared" si="14"/>
        <v>1</v>
      </c>
      <c r="L202" s="235">
        <f>IF(AND(PRRAS!D93&gt;0,PRRAS!D690=0),1,0)</f>
        <v>1</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0</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2019-01-29T06:12:59Z</cp:lastPrinted>
  <dcterms:created xsi:type="dcterms:W3CDTF">2001-11-21T09:32:18Z</dcterms:created>
  <dcterms:modified xsi:type="dcterms:W3CDTF">2019-01-29T06:14:28Z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